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updateLinks="always" codeName="ThisWorkbook" defaultThemeVersion="124226"/>
  <mc:AlternateContent xmlns:mc="http://schemas.openxmlformats.org/markup-compatibility/2006">
    <mc:Choice Requires="x15">
      <x15ac:absPath xmlns:x15ac="http://schemas.microsoft.com/office/spreadsheetml/2010/11/ac" url="C:\Users\GIV1725\Desktop\Agenda\"/>
    </mc:Choice>
  </mc:AlternateContent>
  <xr:revisionPtr revIDLastSave="0" documentId="13_ncr:1_{9D45F86C-BF2A-4901-AB2D-B752893682F5}" xr6:coauthVersionLast="47" xr6:coauthVersionMax="47" xr10:uidLastSave="{00000000-0000-0000-0000-000000000000}"/>
  <bookViews>
    <workbookView xWindow="28680" yWindow="-120" windowWidth="29040" windowHeight="15720" tabRatio="908" activeTab="2" xr2:uid="{00000000-000D-0000-FFFF-FFFF00000000}"/>
  </bookViews>
  <sheets>
    <sheet name="Version Log" sheetId="79" r:id="rId1"/>
    <sheet name="Checklist Instructions" sheetId="43" r:id="rId2"/>
    <sheet name="Pre Permit Checklist" sheetId="59" r:id="rId3"/>
    <sheet name="Mid Construction Checklist" sheetId="85" r:id="rId4"/>
    <sheet name="As-Built Checklist" sheetId="82" r:id="rId5"/>
    <sheet name="GHG Calculator FAQ" sheetId="83" r:id="rId6"/>
    <sheet name="GHG Calculator Checklist" sheetId="84" r:id="rId7"/>
  </sheets>
  <definedNames>
    <definedName name="_xlnm._FilterDatabase" localSheetId="2" hidden="1">'Pre Permit Checklist'!$D$2:$AP$25</definedName>
    <definedName name="_Toc130219389" localSheetId="1">'Checklist Instructions'!$D$80</definedName>
    <definedName name="_Toc498609922" localSheetId="6">'GHG Calculator Checklist'!$B$39</definedName>
    <definedName name="_Toc498609923" localSheetId="6">'GHG Calculator Checklist'!$C$59</definedName>
    <definedName name="_Toc498609928" localSheetId="6">'GHG Calculator Checklist'!#REF!</definedName>
    <definedName name="AllOptions">'Pre Permit Checklist'!$AW$322:$AW$324</definedName>
    <definedName name="Emptylist">'Pre Permit Checklist'!$X$9</definedName>
    <definedName name="Finaloption">'Pre Permit Checklist'!$AH$305:$AH$307</definedName>
    <definedName name="Gasoption">'Pre Permit Checklist'!$AH$305:$AH$307</definedName>
    <definedName name="PrescriptiveOptions">'Pre Permit Checklist'!$AW$322:$AW$323</definedName>
    <definedName name="_xlnm.Print_Area" localSheetId="4">'As-Built Checklist'!$D$2:$AI$66</definedName>
    <definedName name="_xlnm.Print_Area" localSheetId="6">'GHG Calculator Checklist'!$B$2:$N$75</definedName>
    <definedName name="_xlnm.Print_Area" localSheetId="2">'Pre Permit Checklist'!$D$2:$AO$120</definedName>
    <definedName name="Systemtypes">'Pre Permit Checklist'!$V$315:$V$316</definedName>
    <definedName name="windowyesno">'Pre Permit Checklist'!$AI$322:$AI$323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34" i="59" l="1"/>
  <c r="AV208" i="59"/>
  <c r="AV207" i="59"/>
  <c r="AV206" i="59"/>
  <c r="AV205" i="59"/>
  <c r="AV204" i="59"/>
  <c r="F95" i="59" l="1"/>
  <c r="L28" i="59"/>
  <c r="AQ322" i="59"/>
  <c r="AQ323" i="59"/>
  <c r="T322" i="59" l="1"/>
  <c r="Q109" i="85"/>
  <c r="T109" i="85"/>
  <c r="AF53" i="59"/>
  <c r="T53" i="59"/>
  <c r="E284" i="85"/>
  <c r="E283" i="85"/>
  <c r="D54" i="85"/>
  <c r="D60" i="85"/>
  <c r="D63" i="85"/>
  <c r="D51" i="85"/>
  <c r="D45" i="85"/>
  <c r="D40" i="85"/>
  <c r="D37" i="85"/>
  <c r="D34" i="85"/>
  <c r="D32" i="85"/>
  <c r="D28" i="85"/>
  <c r="D25" i="85"/>
  <c r="D22" i="85"/>
  <c r="D20" i="85"/>
  <c r="D16" i="85"/>
  <c r="F75" i="59"/>
  <c r="E282" i="85"/>
  <c r="E285" i="85" s="1"/>
  <c r="Q281" i="85"/>
  <c r="AA231" i="85"/>
  <c r="Q184" i="85"/>
  <c r="D47" i="85" s="1"/>
  <c r="Y154" i="85"/>
  <c r="S139" i="85"/>
  <c r="U109" i="85"/>
  <c r="D57" i="85"/>
  <c r="H283" i="85" l="1"/>
  <c r="D22" i="82"/>
  <c r="AP174" i="59"/>
  <c r="AQ174" i="59" s="1"/>
  <c r="X333" i="59"/>
  <c r="X334" i="59"/>
  <c r="X335" i="59"/>
  <c r="X336" i="59"/>
  <c r="X332" i="59"/>
  <c r="R336" i="59"/>
  <c r="R335" i="59"/>
  <c r="R334" i="59"/>
  <c r="R333" i="59"/>
  <c r="R332" i="59"/>
  <c r="M336" i="59"/>
  <c r="M335" i="59"/>
  <c r="M334" i="59"/>
  <c r="M333" i="59"/>
  <c r="M332" i="59"/>
  <c r="R337" i="59" l="1"/>
  <c r="X337" i="59"/>
  <c r="M337" i="59"/>
  <c r="AW205" i="59"/>
  <c r="AW206" i="59"/>
  <c r="AW207" i="59"/>
  <c r="AW208" i="59"/>
  <c r="AW204" i="59"/>
  <c r="W52" i="82"/>
  <c r="U52" i="82"/>
  <c r="D26" i="82"/>
  <c r="D29" i="82"/>
  <c r="AJ306" i="59"/>
  <c r="AJ305" i="59"/>
  <c r="AJ307" i="59"/>
  <c r="AH303" i="59"/>
  <c r="L340" i="59" l="1"/>
  <c r="L34" i="59" s="1"/>
  <c r="AB340" i="59"/>
  <c r="V34" i="59" s="1"/>
  <c r="V35" i="59" s="1"/>
  <c r="S94" i="59"/>
  <c r="AU322" i="59" l="1"/>
  <c r="D59" i="59"/>
  <c r="F99" i="59"/>
  <c r="F97" i="59"/>
  <c r="AS322" i="59"/>
  <c r="AN322" i="59" l="1"/>
  <c r="AI322" i="59"/>
  <c r="S322" i="59"/>
  <c r="Q94" i="59" s="1"/>
  <c r="R204" i="59"/>
  <c r="F91" i="59" l="1"/>
  <c r="F83" i="59"/>
  <c r="O42" i="59" l="1"/>
  <c r="F81" i="59"/>
  <c r="AF45" i="59" l="1"/>
  <c r="V42" i="59" l="1"/>
  <c r="AP175" i="59"/>
  <c r="AQ175" i="59" s="1"/>
  <c r="AP176" i="59"/>
  <c r="AQ176" i="59" s="1"/>
  <c r="AP177" i="59"/>
  <c r="AQ177" i="59" s="1"/>
  <c r="AP178" i="59"/>
  <c r="AQ178" i="59" s="1"/>
  <c r="BA197" i="59"/>
  <c r="BA198" i="59"/>
  <c r="BA199" i="59"/>
  <c r="BA200" i="59"/>
  <c r="BA196" i="59"/>
  <c r="AZ197" i="59"/>
  <c r="AZ198" i="59"/>
  <c r="AZ199" i="59"/>
  <c r="AZ200" i="59"/>
  <c r="AZ196" i="59"/>
  <c r="AY197" i="59"/>
  <c r="AY198" i="59"/>
  <c r="AY199" i="59"/>
  <c r="AY200" i="59"/>
  <c r="AY196" i="59"/>
  <c r="AX197" i="59"/>
  <c r="AX198" i="59"/>
  <c r="AX199" i="59"/>
  <c r="AX200" i="59"/>
  <c r="AX196" i="59"/>
  <c r="AW197" i="59"/>
  <c r="AW198" i="59"/>
  <c r="AW199" i="59"/>
  <c r="AW200" i="59"/>
  <c r="AW196" i="59"/>
  <c r="AV198" i="59"/>
  <c r="AV199" i="59"/>
  <c r="AV200" i="59"/>
  <c r="AV197" i="59"/>
  <c r="AV196" i="59"/>
  <c r="L42" i="59" l="1"/>
  <c r="L45" i="59" s="1"/>
  <c r="D56" i="59"/>
  <c r="D54" i="59"/>
  <c r="AY203" i="59" l="1"/>
  <c r="Q34" i="59" s="1"/>
  <c r="R42" i="59"/>
  <c r="Y42" i="59" s="1"/>
  <c r="R45" i="59" s="1"/>
  <c r="L46" i="59" s="1"/>
  <c r="I168" i="84"/>
  <c r="J70" i="84" s="1"/>
  <c r="K156" i="84"/>
  <c r="H156" i="84"/>
  <c r="K155" i="84"/>
  <c r="H155" i="84"/>
  <c r="K154" i="84"/>
  <c r="H154" i="84"/>
  <c r="K153" i="84"/>
  <c r="H153" i="84"/>
  <c r="N152" i="84"/>
  <c r="K152" i="84"/>
  <c r="H152" i="84"/>
  <c r="N151" i="84"/>
  <c r="K151" i="84"/>
  <c r="H151" i="84"/>
  <c r="N150" i="84"/>
  <c r="K150" i="84"/>
  <c r="H150" i="84"/>
  <c r="G142" i="84"/>
  <c r="G141" i="84"/>
  <c r="G138" i="84"/>
  <c r="L36" i="84" s="1"/>
  <c r="M36" i="84" s="1"/>
  <c r="G137" i="84"/>
  <c r="L47" i="84" s="1"/>
  <c r="M47" i="84" s="1"/>
  <c r="L64" i="84"/>
  <c r="M64" i="84" s="1"/>
  <c r="L63" i="84"/>
  <c r="J63" i="84"/>
  <c r="L62" i="84"/>
  <c r="J62" i="84"/>
  <c r="L60" i="84"/>
  <c r="J60" i="84"/>
  <c r="L59" i="84"/>
  <c r="J59" i="84"/>
  <c r="M59" i="84" s="1"/>
  <c r="L44" i="84"/>
  <c r="L42" i="84"/>
  <c r="J41" i="84"/>
  <c r="J40" i="84"/>
  <c r="K9" i="84"/>
  <c r="M44" i="84" l="1"/>
  <c r="L48" i="84"/>
  <c r="M48" i="84" s="1"/>
  <c r="L27" i="84"/>
  <c r="M27" i="84" s="1"/>
  <c r="L51" i="84"/>
  <c r="M51" i="84" s="1"/>
  <c r="L28" i="84"/>
  <c r="M28" i="84" s="1"/>
  <c r="L50" i="84"/>
  <c r="M50" i="84" s="1"/>
  <c r="L26" i="84"/>
  <c r="M26" i="84" s="1"/>
  <c r="L29" i="84"/>
  <c r="M29" i="84" s="1"/>
  <c r="L53" i="84"/>
  <c r="M53" i="84" s="1"/>
  <c r="L54" i="84"/>
  <c r="M54" i="84" s="1"/>
  <c r="L37" i="84"/>
  <c r="M37" i="84" s="1"/>
  <c r="L38" i="84"/>
  <c r="M38" i="84" s="1"/>
  <c r="L31" i="84"/>
  <c r="M31" i="84" s="1"/>
  <c r="L40" i="84"/>
  <c r="M40" i="84" s="1"/>
  <c r="L57" i="84"/>
  <c r="M57" i="84" s="1"/>
  <c r="L41" i="84"/>
  <c r="M41" i="84" s="1"/>
  <c r="L32" i="84"/>
  <c r="M32" i="84" s="1"/>
  <c r="L56" i="84"/>
  <c r="M56" i="84" s="1"/>
  <c r="L33" i="84"/>
  <c r="M33" i="84" s="1"/>
  <c r="M42" i="84"/>
  <c r="M60" i="84"/>
  <c r="M63" i="84"/>
  <c r="L61" i="84"/>
  <c r="M61" i="84" s="1"/>
  <c r="M20" i="84"/>
  <c r="L34" i="84"/>
  <c r="M34" i="84" s="1"/>
  <c r="M62" i="84"/>
  <c r="M21" i="84"/>
  <c r="M65" i="84" l="1"/>
  <c r="H69" i="84" s="1"/>
  <c r="M22" i="84"/>
  <c r="H68" i="84" s="1"/>
  <c r="H70" i="84" l="1"/>
  <c r="V29" i="59" s="1"/>
  <c r="X305" i="59"/>
  <c r="X304" i="59"/>
  <c r="X303" i="59"/>
  <c r="O309" i="59"/>
  <c r="O308" i="59"/>
  <c r="O307" i="59"/>
  <c r="O306" i="59"/>
  <c r="O305" i="59"/>
  <c r="O304" i="59"/>
  <c r="O303" i="59"/>
  <c r="J309" i="59"/>
  <c r="J308" i="59"/>
  <c r="J307" i="59"/>
  <c r="J306" i="59"/>
  <c r="J305" i="59"/>
  <c r="J304" i="59"/>
  <c r="J303" i="59"/>
  <c r="H71" i="84" l="1"/>
  <c r="K321" i="59"/>
  <c r="M295" i="59"/>
  <c r="M291" i="59" s="1"/>
  <c r="M294" i="59"/>
  <c r="M290" i="59" s="1"/>
  <c r="D24" i="82" l="1"/>
  <c r="F101" i="59" l="1"/>
  <c r="F93" i="59"/>
  <c r="F89" i="59"/>
  <c r="F87" i="59"/>
  <c r="F85" i="59"/>
  <c r="F79" i="59"/>
  <c r="F77" i="59"/>
  <c r="L35" i="5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Brady Faught</author>
    <author>Pishro, Ali</author>
  </authors>
  <commentList>
    <comment ref="B8" authorId="0" shapeId="0" xr:uid="{00000000-0006-0000-0200-000001000000}">
      <text>
        <r>
          <rPr>
            <b/>
            <sz val="9"/>
            <color indexed="81"/>
            <rFont val="Tahoma"/>
            <family val="2"/>
          </rPr>
          <t xml:space="preserve">Accepted Energy Standards - Requirements
</t>
        </r>
        <r>
          <rPr>
            <u/>
            <sz val="9"/>
            <color indexed="81"/>
            <rFont val="Tahoma"/>
            <family val="2"/>
          </rPr>
          <t>VBBL Part 10 (code minimum)</t>
        </r>
        <r>
          <rPr>
            <sz val="9"/>
            <color indexed="81"/>
            <rFont val="Tahoma"/>
            <family val="2"/>
          </rPr>
          <t xml:space="preserve"> 
Article 10.2.2.4 allows three options for modelling 1-3 storey residential buildings and houses:
- EnerGuide Rating System
- CoV Energy Modelling Guidelines and Part 8 of the NECB
- Passive House Standard and PHPP
</t>
        </r>
        <r>
          <rPr>
            <u/>
            <sz val="9"/>
            <color indexed="81"/>
            <rFont val="Tahoma"/>
            <family val="2"/>
          </rPr>
          <t>Certified Passive House Standard:</t>
        </r>
        <r>
          <rPr>
            <sz val="9"/>
            <color indexed="81"/>
            <rFont val="Tahoma"/>
            <family val="2"/>
          </rPr>
          <t xml:space="preserve"> all Energy Checklists still need to be submitted. However, they can be filled out by the Certified Passive House Consultant or Designer (CPHD or CPHC) in lieu of an Energy Advisor. 
Blower door tests are still required, including a final blower door test to show VBBL compliance
No P or N file (EnerGuide) or HOT2000 model required. The PHPP verification sheet must instead be appended to this checklist.
</t>
        </r>
        <r>
          <rPr>
            <u/>
            <sz val="9"/>
            <color indexed="81"/>
            <rFont val="Tahoma"/>
            <family val="2"/>
          </rPr>
          <t>CHBA Net Zero (or Ready) Qualified</t>
        </r>
        <r>
          <rPr>
            <sz val="9"/>
            <color indexed="81"/>
            <rFont val="Tahoma"/>
            <family val="2"/>
          </rPr>
          <t xml:space="preserve">: provide a P-file prepared by a CHBA Qualified Net Zero Energy Advisor showing a 0 (zero) GJ rating using modelling methods and calculation in conformance with the EnerGuide Rating System v15, using HOT2000.
</t>
        </r>
        <r>
          <rPr>
            <u/>
            <sz val="9"/>
            <color indexed="81"/>
            <rFont val="Tahoma"/>
            <family val="2"/>
          </rPr>
          <t>ILFI Zero Energy</t>
        </r>
        <r>
          <rPr>
            <sz val="9"/>
            <color indexed="81"/>
            <rFont val="Tahoma"/>
            <family val="2"/>
          </rPr>
          <t xml:space="preserve">:  provide proof of an established energy target and a narrative as to how this target will be achieved, including strategies around energy efficiency, electrification of building systems, and onsite renewable energy generation, from a Qualified Green Building Consultant
</t>
        </r>
        <r>
          <rPr>
            <u/>
            <sz val="9"/>
            <color indexed="81"/>
            <rFont val="Tahoma"/>
            <family val="2"/>
          </rPr>
          <t>Other</t>
        </r>
        <r>
          <rPr>
            <sz val="9"/>
            <color indexed="81"/>
            <rFont val="Tahoma"/>
            <family val="2"/>
          </rPr>
          <t xml:space="preserve">: other energy standards &amp; models must be approved beforehand by the City of Vancouver project representative and the Chief Building Official
</t>
        </r>
        <r>
          <rPr>
            <b/>
            <sz val="9"/>
            <color indexed="81"/>
            <rFont val="Tahoma"/>
            <family val="2"/>
          </rPr>
          <t>Density Bonus</t>
        </r>
        <r>
          <rPr>
            <sz val="9"/>
            <color indexed="81"/>
            <rFont val="Tahoma"/>
            <family val="2"/>
          </rPr>
          <t xml:space="preserve">
Passive House, CHBA Net Zero, ILFI Zero Energy all qualify for bonus floor space. Visit https://vancouver.ca/green-vancouver/high-performance-buildings.aspx for bulletins and guidelines on this.
</t>
        </r>
        <r>
          <rPr>
            <b/>
            <sz val="9"/>
            <color indexed="81"/>
            <rFont val="Tahoma"/>
            <family val="2"/>
          </rPr>
          <t xml:space="preserve">
</t>
        </r>
        <r>
          <rPr>
            <sz val="9"/>
            <color indexed="81"/>
            <rFont val="Tahoma"/>
            <family val="2"/>
          </rPr>
          <t xml:space="preserve">
</t>
        </r>
      </text>
    </comment>
    <comment ref="B10" authorId="0" shapeId="0" xr:uid="{00000000-0006-0000-0200-000002000000}">
      <text>
        <r>
          <rPr>
            <b/>
            <sz val="9"/>
            <color indexed="81"/>
            <rFont val="Tahoma"/>
            <family val="2"/>
          </rPr>
          <t># of Units</t>
        </r>
        <r>
          <rPr>
            <sz val="9"/>
            <color indexed="81"/>
            <rFont val="Tahoma"/>
            <family val="2"/>
          </rPr>
          <t xml:space="preserve">
This value is used to calculate the GHG for the Zero Carbon Step Code Paths 1 and 2.  The GHG metric is based on each "house" which contains of a principal dwelling unit, with or without ancillary dwelling units
</t>
        </r>
        <r>
          <rPr>
            <u/>
            <sz val="9"/>
            <color indexed="81"/>
            <rFont val="Tahoma"/>
            <family val="2"/>
          </rPr>
          <t>Principal Dwelling Units</t>
        </r>
        <r>
          <rPr>
            <sz val="9"/>
            <color indexed="81"/>
            <rFont val="Tahoma"/>
            <family val="2"/>
          </rPr>
          <t xml:space="preserve"> - the main units, e.g. detached home =1, duplex = 2, fourplex = 4
</t>
        </r>
        <r>
          <rPr>
            <u/>
            <sz val="9"/>
            <color indexed="81"/>
            <rFont val="Tahoma"/>
            <family val="2"/>
          </rPr>
          <t>Secondary Suites</t>
        </r>
        <r>
          <rPr>
            <sz val="9"/>
            <color indexed="81"/>
            <rFont val="Tahoma"/>
            <family val="2"/>
          </rPr>
          <t xml:space="preserve"> - if the project has secondary suites, total the number, e.g. a duplex with suites = 2
</t>
        </r>
        <r>
          <rPr>
            <b/>
            <sz val="9"/>
            <color indexed="81"/>
            <rFont val="Tahoma"/>
            <family val="2"/>
          </rPr>
          <t xml:space="preserve">Secondary Suites
</t>
        </r>
        <r>
          <rPr>
            <sz val="9"/>
            <color indexed="81"/>
            <rFont val="Tahoma"/>
            <family val="2"/>
          </rPr>
          <t xml:space="preserve">This includes all ancillary dwelling units within the same building envelope as the primary unit. Also known as lock-off suites. 
</t>
        </r>
        <r>
          <rPr>
            <u/>
            <sz val="9"/>
            <color indexed="81"/>
            <rFont val="Tahoma"/>
            <family val="2"/>
          </rPr>
          <t xml:space="preserve">
</t>
        </r>
      </text>
    </comment>
    <comment ref="B12" authorId="0" shapeId="0" xr:uid="{00000000-0006-0000-0200-000003000000}">
      <text>
        <r>
          <rPr>
            <b/>
            <sz val="9"/>
            <color indexed="81"/>
            <rFont val="Tahoma"/>
            <family val="2"/>
          </rPr>
          <t xml:space="preserve">Automated checklist </t>
        </r>
        <r>
          <rPr>
            <sz val="9"/>
            <color indexed="81"/>
            <rFont val="Tahoma"/>
            <family val="2"/>
          </rPr>
          <t xml:space="preserve">
1) Select the project's chosen energy pathway
2) The specifications in the checklist automatically will update based on the selected pathway
Details about each pathway are found in the Builder's Guide at vancouver.ca/home-energy</t>
        </r>
      </text>
    </comment>
    <comment ref="B18" authorId="0" shapeId="0" xr:uid="{00000000-0006-0000-0200-000004000000}">
      <text>
        <r>
          <rPr>
            <b/>
            <sz val="9"/>
            <color indexed="81"/>
            <rFont val="Tahoma"/>
            <family val="2"/>
          </rPr>
          <t xml:space="preserve">Rounding
</t>
        </r>
        <r>
          <rPr>
            <sz val="9"/>
            <color indexed="81"/>
            <rFont val="Tahoma"/>
            <family val="2"/>
          </rPr>
          <t>When pulling information from HOT2000 and making calculations, enter all values to the tenth decimal place (e.g. 45.2). The calculator will round to the nearest whole number</t>
        </r>
        <r>
          <rPr>
            <b/>
            <sz val="9"/>
            <color indexed="81"/>
            <rFont val="Tahoma"/>
            <family val="2"/>
          </rPr>
          <t xml:space="preserve">
</t>
        </r>
      </text>
    </comment>
    <comment ref="AQ18" authorId="1" shapeId="0" xr:uid="{F7DF0622-FF62-44AA-9AC0-150CAAF89FD5}">
      <text>
        <r>
          <rPr>
            <sz val="9"/>
            <color indexed="81"/>
            <rFont val="Tahoma"/>
            <family val="2"/>
          </rPr>
          <t xml:space="preserve">Based on H2K weather data, there are three acceptable HDD values for the City of Vancouver: 2768, 2823, and 2851. All other values are not acceptable.
Find this number from H2K file and enter in this field
</t>
        </r>
      </text>
    </comment>
    <comment ref="B19" authorId="0" shapeId="0" xr:uid="{00000000-0006-0000-0200-000005000000}">
      <text>
        <r>
          <rPr>
            <u/>
            <sz val="9"/>
            <color indexed="81"/>
            <rFont val="Tahoma"/>
            <family val="2"/>
          </rPr>
          <t>How to input building addresses</t>
        </r>
        <r>
          <rPr>
            <b/>
            <sz val="9"/>
            <color indexed="81"/>
            <rFont val="Tahoma"/>
            <family val="2"/>
          </rPr>
          <t xml:space="preserve">
</t>
        </r>
        <r>
          <rPr>
            <sz val="9"/>
            <color indexed="81"/>
            <rFont val="Tahoma"/>
            <family val="2"/>
          </rPr>
          <t xml:space="preserve">
</t>
        </r>
        <r>
          <rPr>
            <b/>
            <sz val="9"/>
            <color indexed="81"/>
            <rFont val="Tahoma"/>
            <family val="2"/>
          </rPr>
          <t>PERFORMANCE PATH</t>
        </r>
        <r>
          <rPr>
            <sz val="9"/>
            <color indexed="81"/>
            <rFont val="Tahoma"/>
            <family val="2"/>
          </rPr>
          <t xml:space="preserve">
You may enter multiple unit or building addresses if their components are the same. The calculator will aggregate MEUI and TEDI values for a whole-building area-weighted average metric. You can enter up to 5 whole buildings (e.g. 5 stacked townhouse buildings, or 5 side-by-side townhouse units); more can be added with additional checklists or a separate table. 
</t>
        </r>
        <r>
          <rPr>
            <b/>
            <sz val="9"/>
            <color indexed="81"/>
            <rFont val="Tahoma"/>
            <family val="2"/>
          </rPr>
          <t xml:space="preserve">PRESCRIPTIVE PATH
</t>
        </r>
        <r>
          <rPr>
            <sz val="9"/>
            <color indexed="81"/>
            <rFont val="Tahoma"/>
            <family val="2"/>
          </rPr>
          <t>No TEDI or MEUI targets are required. Projects must still comply with 1 of 3 Zero Carbon Step Code targets. Modelling can follow Energuide modelling guidelines. Each checklist can accommodate up to 5 buildings; more can be added with additional checklists or a separate table</t>
        </r>
      </text>
    </comment>
    <comment ref="B28" authorId="0" shapeId="0" xr:uid="{00000000-0006-0000-0200-000006000000}">
      <text>
        <r>
          <rPr>
            <b/>
            <sz val="9"/>
            <color indexed="81"/>
            <rFont val="Tahoma"/>
            <family val="2"/>
          </rPr>
          <t xml:space="preserve">Large Home GHG Calculation
</t>
        </r>
        <r>
          <rPr>
            <sz val="9"/>
            <color indexed="81"/>
            <rFont val="Tahoma"/>
            <family val="2"/>
          </rPr>
          <t xml:space="preserve">Applicable to Detached Homes only. Detached Homes with a primary dwelling unit &gt; 325 m2 (3,500 ft2) must submit with this checklist a Greenhouse Gas limit calculation. The limit for the property is 3 tonnes CO2 / year (pre June 2021) and 2 tonnes CO2 / year (June 2021 onwards). The most recent calculator is found in the corresponding tab below.
</t>
        </r>
      </text>
    </comment>
    <comment ref="AQ32" authorId="1" shapeId="0" xr:uid="{1DEC3F76-5D60-43D3-9643-E102FADEFFEC}">
      <text>
        <r>
          <rPr>
            <sz val="9"/>
            <color indexed="81"/>
            <rFont val="Tahoma"/>
            <family val="2"/>
          </rPr>
          <t>The corresponding adjusted TEDI for Vancouver’s HDD values is as follows:
HDD          Adj TEDI
2823   ----       26
2768   ----       25
2851   ----       27
OTHER VALUES ARE NOT ACCEPTABLE</t>
        </r>
      </text>
    </comment>
    <comment ref="AQ53" authorId="0" shapeId="0" xr:uid="{40E7BEB9-8106-4B2F-BB92-DD0EFBF3923A}">
      <text>
        <r>
          <rPr>
            <b/>
            <sz val="9"/>
            <color indexed="81"/>
            <rFont val="Tahoma"/>
            <family val="2"/>
          </rPr>
          <t xml:space="preserve">CONVERSION TABLE:
Equipment Type                                       SEER2/SEER                                      HSPF2/HSPF
Ductless Systems                                             1.00                                                     0.90
Ducted Split System                                         0.95                                                     0.85
Ducted Packaged System                                 0.95                                                     0.84
Small Duct High Velocity                                   1.00                                                     0.85
Ducted Space-Constrained Air Conditioner      0.97                                             Not Applicable
Ducted Space-Constrained Heat Pump             0.99                                                    0.85
</t>
        </r>
      </text>
    </comment>
    <comment ref="B54" authorId="0" shapeId="0" xr:uid="{00000000-0006-0000-0200-000008000000}">
      <text>
        <r>
          <rPr>
            <b/>
            <sz val="9"/>
            <color indexed="81"/>
            <rFont val="Tahoma"/>
            <family val="2"/>
          </rPr>
          <t xml:space="preserve">Primary Heating System
</t>
        </r>
        <r>
          <rPr>
            <sz val="9"/>
            <color indexed="81"/>
            <rFont val="Tahoma"/>
            <family val="2"/>
          </rPr>
          <t>Due to a limitation with HOT2000, you must model the highest-emitting (typically gas) system as primary heating system. This includes projects that propose a heat pump with gas backup system. The gas system must be modelled as primary; do not include the heat pump as secondary.</t>
        </r>
        <r>
          <rPr>
            <b/>
            <sz val="9"/>
            <color indexed="81"/>
            <rFont val="Tahoma"/>
            <family val="2"/>
          </rPr>
          <t xml:space="preserve">
Zero Carbon Step Code
</t>
        </r>
        <r>
          <rPr>
            <sz val="9"/>
            <color indexed="81"/>
            <rFont val="Tahoma"/>
            <family val="2"/>
          </rPr>
          <t xml:space="preserve">The performance paths (GHG, GHGI) Path 1 and 2 are calculated using HOT2000's total electricity and gas use.  This will include primary and secondary systems and DHW.  For the prescriptive Path 3, all systems must be selected as electric. </t>
        </r>
      </text>
    </comment>
    <comment ref="B62" authorId="0" shapeId="0" xr:uid="{00000000-0006-0000-0200-000009000000}">
      <text>
        <r>
          <rPr>
            <b/>
            <sz val="9"/>
            <color indexed="81"/>
            <rFont val="Tahoma"/>
            <family val="2"/>
          </rPr>
          <t>Gas Fireplaces</t>
        </r>
        <r>
          <rPr>
            <sz val="9"/>
            <color indexed="81"/>
            <rFont val="Tahoma"/>
            <family val="2"/>
          </rPr>
          <t xml:space="preserve">
This table collects the total number of fireplaces in the </t>
        </r>
        <r>
          <rPr>
            <u/>
            <sz val="9"/>
            <color indexed="81"/>
            <rFont val="Tahoma"/>
            <family val="2"/>
          </rPr>
          <t>building</t>
        </r>
        <r>
          <rPr>
            <sz val="9"/>
            <color indexed="81"/>
            <rFont val="Tahoma"/>
            <family val="2"/>
          </rPr>
          <t xml:space="preserve">. A building is defined as the combined units and suites.  The total cumulative limit for fireplaces is 60,000 BTU/hr.  This means that a multi-family building may be limited to only gas fireplaces in a common lobby or single unit.  
</t>
        </r>
        <r>
          <rPr>
            <b/>
            <sz val="9"/>
            <color indexed="81"/>
            <rFont val="Tahoma"/>
            <family val="2"/>
          </rPr>
          <t xml:space="preserve">Zero Carbon Step Code
</t>
        </r>
        <r>
          <rPr>
            <sz val="9"/>
            <color indexed="81"/>
            <rFont val="Tahoma"/>
            <family val="2"/>
          </rPr>
          <t>Gas fireplaces are not included in the performance (GHG, GHGI) paths.  However, gas fireplaces are not permitted for the prescriptive Path 3.  If the # is higher than 0, the compliance table will show "No" for all-electric.</t>
        </r>
      </text>
    </comment>
    <comment ref="B73" authorId="0" shapeId="0" xr:uid="{00000000-0006-0000-0200-00000A000000}">
      <text>
        <r>
          <rPr>
            <b/>
            <sz val="9"/>
            <color indexed="81"/>
            <rFont val="Tahoma"/>
            <family val="2"/>
          </rPr>
          <t xml:space="preserve">The latest R22 Effective Wall Guide can be found here: 
</t>
        </r>
        <r>
          <rPr>
            <sz val="9"/>
            <color indexed="81"/>
            <rFont val="Tahoma"/>
            <family val="2"/>
          </rPr>
          <t>https://www.bchousing.org/research-centre/library/residential-design-construction/ig-R22-effective-walls-residential-construction</t>
        </r>
        <r>
          <rPr>
            <b/>
            <sz val="9"/>
            <color indexed="81"/>
            <rFont val="Tahoma"/>
            <family val="2"/>
          </rPr>
          <t xml:space="preserve">
BC Housing Illustrated Air tightness guide:
</t>
        </r>
        <r>
          <rPr>
            <sz val="9"/>
            <color indexed="81"/>
            <rFont val="Tahoma"/>
            <family val="2"/>
          </rPr>
          <t>https://www.bchousing.org/research-centre/library/residential-design-construction/achieving-airtight-buildings&amp;sortType=sortByDate</t>
        </r>
        <r>
          <rPr>
            <b/>
            <sz val="9"/>
            <color indexed="81"/>
            <rFont val="Tahoma"/>
            <family val="2"/>
          </rPr>
          <t xml:space="preserve">
</t>
        </r>
        <r>
          <rPr>
            <b/>
            <sz val="9"/>
            <color indexed="81"/>
            <rFont val="Tahoma"/>
            <family val="2"/>
          </rPr>
          <t xml:space="preserve">Metric or Imperial
</t>
        </r>
        <r>
          <rPr>
            <sz val="9"/>
            <color indexed="81"/>
            <rFont val="Tahoma"/>
            <family val="2"/>
          </rPr>
          <t xml:space="preserve">
You can indicate either metric or imperial but be consistent:
R and U for imperial
RSI and USI for metric
e.g. R 22 or RSI 3.85
USI 1.40 or U 0.25</t>
        </r>
      </text>
    </comment>
    <comment ref="B80" authorId="0" shapeId="0" xr:uid="{00000000-0006-0000-0200-00000B000000}">
      <text>
        <r>
          <rPr>
            <b/>
            <sz val="9"/>
            <color indexed="81"/>
            <rFont val="Tahoma"/>
            <family val="2"/>
          </rPr>
          <t xml:space="preserve">The latest R30+ Effective Roof Guide </t>
        </r>
        <r>
          <rPr>
            <sz val="9"/>
            <color indexed="81"/>
            <rFont val="Tahoma"/>
            <family val="2"/>
          </rPr>
          <t xml:space="preserve">can be found here
https://www.bchousing.org/research-centre/library/residential-design-construction/ig-r30-vaulted-flat-roofs
</t>
        </r>
      </text>
    </comment>
    <comment ref="B92" authorId="0" shapeId="0" xr:uid="{00000000-0006-0000-0200-00000C000000}">
      <text>
        <r>
          <rPr>
            <b/>
            <sz val="9"/>
            <color indexed="81"/>
            <rFont val="Tahoma"/>
            <family val="2"/>
          </rPr>
          <t>There is an exemption for thermal label and U-value for a single (1) primary entrance door.</t>
        </r>
        <r>
          <rPr>
            <sz val="9"/>
            <color indexed="81"/>
            <rFont val="Tahoma"/>
            <family val="2"/>
          </rPr>
          <t xml:space="preserve"> 
A maximum of one entry door assembly consisting of one or two leafs installed in the principle entrance of a building, together with attached transoms and sidelites all within a single rough opening, need not comply with Table 10.2.2.7.(1), where constructed of thermally broken metal or wood with multiple panes of glass, which may be argon filled, or coated with a low-e coating.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Brady Faught</author>
  </authors>
  <commentList>
    <comment ref="B9" authorId="0" shapeId="0" xr:uid="{D8C997D1-3DB2-46E8-A71B-FA72DB46080E}">
      <text>
        <r>
          <rPr>
            <b/>
            <sz val="9"/>
            <color indexed="81"/>
            <rFont val="Tahoma"/>
            <family val="2"/>
          </rPr>
          <t xml:space="preserve">Automatic checklist updates
</t>
        </r>
        <r>
          <rPr>
            <sz val="9"/>
            <color indexed="81"/>
            <rFont val="Tahoma"/>
            <family val="2"/>
          </rPr>
          <t xml:space="preserve">1) Select the energy pathway that was identified in the pre-permit checklist
2) The requirements in the checklist automatically update based on the selected pathway. </t>
        </r>
      </text>
    </comment>
    <comment ref="B43" authorId="0" shapeId="0" xr:uid="{25C52D56-0E9F-49A1-8BE7-786F4052377B}">
      <text>
        <r>
          <rPr>
            <b/>
            <sz val="9"/>
            <color indexed="81"/>
            <rFont val="Tahoma"/>
            <family val="2"/>
          </rPr>
          <t xml:space="preserve">Check windows that are accessible without a ladder
</t>
        </r>
        <r>
          <rPr>
            <sz val="9"/>
            <color indexed="81"/>
            <rFont val="Tahoma"/>
            <family val="2"/>
          </rPr>
          <t xml:space="preserve">
</t>
        </r>
        <r>
          <rPr>
            <b/>
            <sz val="9"/>
            <color indexed="81"/>
            <rFont val="Tahoma"/>
            <family val="2"/>
          </rPr>
          <t>A compliant label must have:</t>
        </r>
        <r>
          <rPr>
            <sz val="9"/>
            <color indexed="81"/>
            <rFont val="Tahoma"/>
            <family val="2"/>
          </rPr>
          <t xml:space="preserve">
-Certifier mark from either QAI, Labtest, Intertek, CSA, NFRC lab
-The U-value must match the individual product. No group labelling!
- Be cautious of situations in which all products have the same U value.
-Temporary AND permanent label on sash or similar
- Windows without labels must have a supporting engineering report clearly documenting the achieved U-values</t>
        </r>
      </text>
    </comment>
    <comment ref="B46" authorId="0" shapeId="0" xr:uid="{48455FA1-D7F4-4CDC-8AA3-5AE0FC201331}">
      <text>
        <r>
          <rPr>
            <b/>
            <sz val="9"/>
            <color indexed="81"/>
            <rFont val="Tahoma"/>
            <family val="2"/>
          </rPr>
          <t>Front Door Energy Label exemption</t>
        </r>
        <r>
          <rPr>
            <sz val="9"/>
            <color indexed="81"/>
            <rFont val="Tahoma"/>
            <family val="2"/>
          </rPr>
          <t xml:space="preserve">
There is an exemption for thermal label and U-value for a single (1) primary entrance door. 
This door does not require a thermal rating or thermal label.
This is to allow custom decorative doors. </t>
        </r>
      </text>
    </comment>
    <comment ref="B52" authorId="0" shapeId="0" xr:uid="{49B9B8F0-EB2C-484A-B784-EAC7E395D846}">
      <text>
        <r>
          <rPr>
            <b/>
            <sz val="9"/>
            <color indexed="81"/>
            <rFont val="Tahoma"/>
            <family val="2"/>
          </rPr>
          <t>Appliance installation at mid-construction</t>
        </r>
        <r>
          <rPr>
            <sz val="9"/>
            <color indexed="81"/>
            <rFont val="Tahoma"/>
            <family val="2"/>
          </rPr>
          <t xml:space="preserve">
It is understood that not all mechanical systems are installed at this stage. Indicate 'not yet installed,' and they will be captured in the 'Final' Checklist. </t>
        </r>
      </text>
    </comment>
    <comment ref="B94" authorId="0" shapeId="0" xr:uid="{2C19C868-42D9-43E7-88A0-84580D7560A4}">
      <text>
        <r>
          <rPr>
            <b/>
            <sz val="9"/>
            <color indexed="81"/>
            <rFont val="Tahoma"/>
            <family val="2"/>
          </rPr>
          <t>Blower door test - pre or post-drywall</t>
        </r>
        <r>
          <rPr>
            <sz val="9"/>
            <color indexed="81"/>
            <rFont val="Tahoma"/>
            <family val="2"/>
          </rPr>
          <t xml:space="preserve">
This test may be completed after drywall, if air-tight drywall is used as part of the air barrier strategy between units
</t>
        </r>
        <r>
          <rPr>
            <b/>
            <sz val="9"/>
            <color indexed="81"/>
            <rFont val="Tahoma"/>
            <family val="2"/>
          </rPr>
          <t>Sampling protocol</t>
        </r>
        <r>
          <rPr>
            <sz val="9"/>
            <color indexed="81"/>
            <rFont val="Tahoma"/>
            <family val="2"/>
          </rPr>
          <t xml:space="preserve">
For identical unit types, sampling protocol permits that a minimum of 3 units be tested to confirm compliance for this unit type.
</t>
        </r>
        <r>
          <rPr>
            <b/>
            <sz val="9"/>
            <color indexed="81"/>
            <rFont val="Tahoma"/>
            <family val="2"/>
          </rPr>
          <t>Reconstruction projects</t>
        </r>
        <r>
          <rPr>
            <sz val="9"/>
            <color indexed="81"/>
            <rFont val="Tahoma"/>
            <family val="2"/>
          </rPr>
          <t xml:space="preserve">
For existing buildings being fully 'reconstructed' to effectively a new building, the VBBL permits 3.5 ACH @ 50Pa
</t>
        </r>
        <r>
          <rPr>
            <b/>
            <sz val="9"/>
            <color indexed="81"/>
            <rFont val="Tahoma"/>
            <family val="2"/>
          </rPr>
          <t xml:space="preserve">Small dwelling units
</t>
        </r>
        <r>
          <rPr>
            <sz val="9"/>
            <color indexed="81"/>
            <rFont val="Tahoma"/>
            <family val="2"/>
          </rPr>
          <t>A small dwelling unit typically includes laneway homes, infills and duplex units that have a 110 m2 (approx. 1,200 ft2) floor area or lower</t>
        </r>
      </text>
    </comment>
    <comment ref="B95" authorId="0" shapeId="0" xr:uid="{D6E268CA-E134-432A-90BD-5F3459EB4D67}">
      <text>
        <r>
          <rPr>
            <b/>
            <sz val="9"/>
            <color indexed="81"/>
            <rFont val="Tahoma"/>
            <family val="2"/>
          </rPr>
          <t>Stacked Multi-Family testing</t>
        </r>
        <r>
          <rPr>
            <sz val="9"/>
            <color indexed="81"/>
            <rFont val="Tahoma"/>
            <family val="2"/>
          </rPr>
          <t xml:space="preserve">
Stacked MURBs must complete unit or whole building airtightness assessment. No maximum leakage rate requirement at this time, however it is recommended to target final occupancy ACH requirements. 
Testing can include a combination of floor or unit blower door testing, smoke tests, thermal gun assessments, visual analysis, and other recommendations from the Energy Advisor. </t>
        </r>
      </text>
    </comment>
    <comment ref="B98" authorId="0" shapeId="0" xr:uid="{8286FACF-A219-435F-8D7A-6233AE7EB5FB}">
      <text>
        <r>
          <rPr>
            <b/>
            <sz val="9"/>
            <color indexed="81"/>
            <rFont val="Tahoma"/>
            <family val="2"/>
          </rPr>
          <t>ADA=AIRTIGHT DRYWALL APPROACH</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Brady Faught</author>
  </authors>
  <commentList>
    <comment ref="B11" authorId="0" shapeId="0" xr:uid="{00000000-0006-0000-0400-000001000000}">
      <text>
        <r>
          <rPr>
            <b/>
            <sz val="9"/>
            <color indexed="81"/>
            <rFont val="Tahoma"/>
            <family val="2"/>
          </rPr>
          <t xml:space="preserve">Building Energy Standards - Requirements
</t>
        </r>
        <r>
          <rPr>
            <u/>
            <sz val="9"/>
            <color indexed="81"/>
            <rFont val="Tahoma"/>
            <family val="2"/>
          </rPr>
          <t>VBBL Part 10 (code minimum)</t>
        </r>
        <r>
          <rPr>
            <sz val="9"/>
            <color indexed="81"/>
            <rFont val="Tahoma"/>
            <family val="2"/>
          </rPr>
          <t xml:space="preserve"> - complete EnerGuide P-file, all components must achieve prescriptive requirements
</t>
        </r>
        <r>
          <rPr>
            <u/>
            <sz val="9"/>
            <color indexed="81"/>
            <rFont val="Tahoma"/>
            <family val="2"/>
          </rPr>
          <t>Certified Passive House Standard:</t>
        </r>
        <r>
          <rPr>
            <sz val="9"/>
            <color indexed="81"/>
            <rFont val="Tahoma"/>
            <family val="2"/>
          </rPr>
          <t xml:space="preserve"> all Energy Checklists still need to be submitted. However, they can be filled out by the Certified Passive House Consultant or Designer (CPHD or CPHC) in lieu of an Energy Advisor. 
Blower door tests are still required, including a final blower door test to show VBBL compliance
No P or N file (EnerGuide) or HOT2000 model required. The PHPP verification sheet must instead be appended to this checklist.
</t>
        </r>
        <r>
          <rPr>
            <u/>
            <sz val="9"/>
            <color indexed="81"/>
            <rFont val="Tahoma"/>
            <family val="2"/>
          </rPr>
          <t>CHBA Net Zero (or Ready) Qualified</t>
        </r>
        <r>
          <rPr>
            <sz val="9"/>
            <color indexed="81"/>
            <rFont val="Tahoma"/>
            <family val="2"/>
          </rPr>
          <t xml:space="preserve">: provide a P-file prepared by a CHBA Qualified Net Zero Energy Advisor showing a 0 (zero) GJ rating using modelling methods and calculation in conformance with the EnerGuide Rating System v15, using HOT2000.
</t>
        </r>
        <r>
          <rPr>
            <u/>
            <sz val="9"/>
            <color indexed="81"/>
            <rFont val="Tahoma"/>
            <family val="2"/>
          </rPr>
          <t>ILFI Zero Energy</t>
        </r>
        <r>
          <rPr>
            <sz val="9"/>
            <color indexed="81"/>
            <rFont val="Tahoma"/>
            <family val="2"/>
          </rPr>
          <t xml:space="preserve">:  provide proof of an established energy target and a narrative as to how this target will be achieved, including strategies around energy efficiency, electrification of building systems, and onsite renewable energy generation, from a Qualified Green Building Consultant
</t>
        </r>
        <r>
          <rPr>
            <b/>
            <sz val="9"/>
            <color indexed="81"/>
            <rFont val="Tahoma"/>
            <family val="2"/>
          </rPr>
          <t>Density Bonus</t>
        </r>
        <r>
          <rPr>
            <sz val="9"/>
            <color indexed="81"/>
            <rFont val="Tahoma"/>
            <family val="2"/>
          </rPr>
          <t xml:space="preserve">
Passive House, CHBA Net Zero, ILFI Zero Energy all qualify for bonus floor space. Visit www.vancouver.ca/high-performance-buildings for bulletins and guidelines on this.
</t>
        </r>
        <r>
          <rPr>
            <b/>
            <sz val="9"/>
            <color indexed="81"/>
            <rFont val="Tahoma"/>
            <family val="2"/>
          </rPr>
          <t xml:space="preserve">
</t>
        </r>
        <r>
          <rPr>
            <sz val="9"/>
            <color indexed="81"/>
            <rFont val="Tahoma"/>
            <family val="2"/>
          </rPr>
          <t xml:space="preserve">
</t>
        </r>
      </text>
    </comment>
    <comment ref="B13" authorId="0" shapeId="0" xr:uid="{00000000-0006-0000-0400-000002000000}">
      <text>
        <r>
          <rPr>
            <b/>
            <sz val="9"/>
            <color indexed="81"/>
            <rFont val="Tahoma"/>
            <family val="2"/>
          </rPr>
          <t>Homeowner Information Sheet (HOIS)</t>
        </r>
        <r>
          <rPr>
            <sz val="9"/>
            <color indexed="81"/>
            <rFont val="Tahoma"/>
            <family val="2"/>
          </rPr>
          <t xml:space="preserve">
This report is generated by the final N-file EnerGuide report. 
</t>
        </r>
        <r>
          <rPr>
            <u/>
            <sz val="9"/>
            <color indexed="81"/>
            <rFont val="Tahoma"/>
            <family val="2"/>
          </rPr>
          <t>Attach this report with this checklist submission for all EnerGuide-based projects</t>
        </r>
        <r>
          <rPr>
            <sz val="9"/>
            <color indexed="81"/>
            <rFont val="Tahoma"/>
            <family val="2"/>
          </rPr>
          <t xml:space="preserve">
</t>
        </r>
      </text>
    </comment>
    <comment ref="B15" authorId="0" shapeId="0" xr:uid="{00000000-0006-0000-0400-000003000000}">
      <text>
        <r>
          <rPr>
            <b/>
            <sz val="9"/>
            <color indexed="81"/>
            <rFont val="Tahoma"/>
            <family val="2"/>
          </rPr>
          <t xml:space="preserve">GHG Calculation
</t>
        </r>
        <r>
          <rPr>
            <sz val="9"/>
            <color indexed="81"/>
            <rFont val="Tahoma"/>
            <family val="2"/>
          </rPr>
          <t xml:space="preserve">Applicable to 1&amp;2 Family dwellings only. Homes with a primary dwelling unit &gt; 325 m2 (3,500 ft2) required the Greenhouse Gas limit calculation. The limit for the property is 3 tonnes CO2 / year (pre Jan 2021) and 2 tonnes CO2 / year (January 2021 onwards). The most recent calculator is found in the corresponding tab below.
Please append the GHG calculator form with final submission to the Building Official.
</t>
        </r>
      </text>
    </comment>
    <comment ref="B16" authorId="0" shapeId="0" xr:uid="{00000000-0006-0000-0400-000004000000}">
      <text>
        <r>
          <rPr>
            <b/>
            <sz val="9"/>
            <color indexed="81"/>
            <rFont val="Tahoma"/>
            <family val="2"/>
          </rPr>
          <t xml:space="preserve">
REZONING
</t>
        </r>
        <r>
          <rPr>
            <u/>
            <sz val="9"/>
            <color indexed="81"/>
            <rFont val="Tahoma"/>
            <family val="2"/>
          </rPr>
          <t>Visit www.vancouver.ca/zero-emissions for details and bulletins</t>
        </r>
        <r>
          <rPr>
            <b/>
            <sz val="9"/>
            <color indexed="81"/>
            <rFont val="Tahoma"/>
            <family val="2"/>
          </rPr>
          <t xml:space="preserve">
</t>
        </r>
        <r>
          <rPr>
            <sz val="9"/>
            <color indexed="81"/>
            <rFont val="Tahoma"/>
            <family val="2"/>
          </rPr>
          <t>Some projects may have undergone "Rezoning" through Council, which mandates higher levels of energy performance</t>
        </r>
        <r>
          <rPr>
            <b/>
            <sz val="9"/>
            <color indexed="81"/>
            <rFont val="Tahoma"/>
            <family val="2"/>
          </rPr>
          <t xml:space="preserve">
</t>
        </r>
        <r>
          <rPr>
            <sz val="9"/>
            <color indexed="81"/>
            <rFont val="Tahoma"/>
            <family val="2"/>
          </rPr>
          <t xml:space="preserve">All documents and information about Rezoning projects can be found at: </t>
        </r>
        <r>
          <rPr>
            <u/>
            <sz val="9"/>
            <color indexed="81"/>
            <rFont val="Tahoma"/>
            <family val="2"/>
          </rPr>
          <t>www.vancouver.ca/zeroemissions</t>
        </r>
        <r>
          <rPr>
            <sz val="9"/>
            <color indexed="81"/>
            <rFont val="Tahoma"/>
            <family val="2"/>
          </rPr>
          <t xml:space="preserve">
Under "Green Building Policy for Rezonings"</t>
        </r>
        <r>
          <rPr>
            <b/>
            <sz val="9"/>
            <color indexed="81"/>
            <rFont val="Tahoma"/>
            <family val="2"/>
          </rPr>
          <t xml:space="preserve">
What are the additional Energy requirements for Rezoning projects?
</t>
        </r>
        <r>
          <rPr>
            <sz val="9"/>
            <color indexed="81"/>
            <rFont val="Tahoma"/>
            <family val="2"/>
          </rPr>
          <t xml:space="preserve"> 
All projects undergoing Rezoning have 2 options to comply:
o   A) Near Zero Emissions Buildings: Passive House or equivalent, plus some additional requirements
o   B) Low Emissions Green Buildings: LEED Gold (non-residential only) and ~10 other requirements including TEDI and GHGI targets
For residential 1-3 storeys following Path B, separate “Requirements for Small Buildings” were created that better align with the code requirements and modelling practices for this building type. These buildings get the choice of two paths:
o   A) Performance Path: meet the specified TEDI, MEUI and GHGI targets 
o   B) Prescriptive Path: if the project doesn’t want to meet the above TEDI and MEUI, the project may follow this option and prescribe USI 0.85 W/m2k Passive House certified windows, 1.5 ACH @ 50Pa, 80% HRV (Passive House certified) and Heat Pump hot water heater</t>
        </r>
        <r>
          <rPr>
            <b/>
            <sz val="9"/>
            <color indexed="81"/>
            <rFont val="Tahoma"/>
            <family val="2"/>
          </rPr>
          <t xml:space="preserve">
What do I submit for Rezoning Projects? 
</t>
        </r>
        <r>
          <rPr>
            <sz val="9"/>
            <color indexed="81"/>
            <rFont val="Tahoma"/>
            <family val="2"/>
          </rPr>
          <t xml:space="preserve">Step 1) Client selects a Rezoning pathway from the choices above
Step 2) EA creates a P file # and model to comply with the chosen pathway
Step 3) EA completes the Rezoning Checklist for Part 9 buildings 
</t>
        </r>
        <r>
          <rPr>
            <b/>
            <sz val="9"/>
            <color indexed="81"/>
            <rFont val="Tahoma"/>
            <family val="2"/>
          </rPr>
          <t xml:space="preserve">
</t>
        </r>
      </text>
    </comment>
    <comment ref="AJ65" authorId="0" shapeId="0" xr:uid="{DF96EB00-8EE1-434C-94DF-649BA1BF1971}">
      <text>
        <r>
          <rPr>
            <b/>
            <sz val="9"/>
            <color indexed="81"/>
            <rFont val="Tahoma"/>
            <family val="2"/>
          </rPr>
          <t xml:space="preserve">File Submission
Energy Modeling Guideline
2.1.1. Modelling Buildings Outside of ERS Eligibility 
</t>
        </r>
        <r>
          <rPr>
            <sz val="9"/>
            <color indexed="81"/>
            <rFont val="Tahoma"/>
            <family val="2"/>
          </rPr>
          <t xml:space="preserve">Some buildings that meet the ‘Residential Buildings 1 to 3 storeys’ definition under VBBL Section 10.2.1.5. may fall outside of the ERS program eligibility, and therefore are unable to obtain an official ERS rating. 
For compliance purposes within VBBL, these special cases can be modelled using hourly modelling software (described below), or they can still be modelled using HOT2000 under “General Mode”, following additional procedures noted in this document, to obtain the necessary building energy use and GHG emission information as required to meet the intent of the Code. 
</t>
        </r>
        <r>
          <rPr>
            <b/>
            <i/>
            <sz val="9"/>
            <color indexed="81"/>
            <rFont val="Tahoma"/>
            <family val="2"/>
          </rPr>
          <t xml:space="preserve">
If the building does not fall within the ERS rating system, no file submission to the NRCan portal is required.</t>
        </r>
        <r>
          <rPr>
            <sz val="9"/>
            <color indexed="81"/>
            <rFont val="Tahoma"/>
            <family val="2"/>
          </rPr>
          <t xml:space="preserve">
</t>
        </r>
        <r>
          <rPr>
            <b/>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Brady Faught</author>
  </authors>
  <commentList>
    <comment ref="K6" authorId="0" shapeId="0" xr:uid="{00000000-0006-0000-0600-000001000000}">
      <text>
        <r>
          <rPr>
            <sz val="9"/>
            <color indexed="81"/>
            <rFont val="Tahoma"/>
            <family val="2"/>
          </rPr>
          <t xml:space="preserve">Projects that are entirely electric and those pursuing Passive House certification are exempted from the GHG limit requirement. 
This form must still be submitted; simply check the corresponding box, sign and date the form and submit as part of the permit submission package.
</t>
        </r>
      </text>
    </comment>
    <comment ref="B8" authorId="0" shapeId="0" xr:uid="{00000000-0006-0000-0600-000002000000}">
      <text>
        <r>
          <rPr>
            <sz val="9"/>
            <color indexed="81"/>
            <rFont val="Tahoma"/>
            <family val="2"/>
          </rPr>
          <t>Include all software and versions used if more than one model is created for secondary buildings in the next section.</t>
        </r>
      </text>
    </comment>
    <comment ref="B10" authorId="0" shapeId="0" xr:uid="{00000000-0006-0000-0600-000003000000}">
      <text>
        <r>
          <rPr>
            <b/>
            <sz val="9"/>
            <color indexed="81"/>
            <rFont val="Tahoma"/>
            <family val="2"/>
          </rPr>
          <t xml:space="preserve">The calculation is done for the principal residence on the property. </t>
        </r>
        <r>
          <rPr>
            <sz val="9"/>
            <color indexed="81"/>
            <rFont val="Tahoma"/>
            <family val="2"/>
          </rPr>
          <t>The floor area does not include laneway homes, pool houses etc.
The 325 m2 threshold can be triggered if any of the following calculations results in 325 m2:
         ●  The Energy Advisor's conditioned interior space calculation used in HOT2000 is &gt;325m2, or
         ●For homes outside EnerGuide, the calculated floor space used in the  modelling software used for this calculator
         ● The architect / designer's proposed floor area calculation on the drawings is &gt;325 m2</t>
        </r>
      </text>
    </comment>
    <comment ref="B15" authorId="0" shapeId="0" xr:uid="{00000000-0006-0000-0600-000004000000}">
      <text>
        <r>
          <rPr>
            <b/>
            <sz val="9"/>
            <color indexed="81"/>
            <rFont val="Tahoma"/>
            <family val="2"/>
          </rPr>
          <t>Modelling Gas Primary with Heat Pump as Secondary</t>
        </r>
        <r>
          <rPr>
            <sz val="9"/>
            <color indexed="81"/>
            <rFont val="Tahoma"/>
            <family val="2"/>
          </rPr>
          <t xml:space="preserve">
In HOT2000, if a gas system is used as ‘Primary’ and a heat pump is used as ‘secondary,’ do not include the backup heat pump in the model. This is because HOT2000 will  put the heat pump as primary automatically. In this case, model without the secondary heat pump and use that number in the calculator.
</t>
        </r>
        <r>
          <rPr>
            <b/>
            <sz val="9"/>
            <color indexed="81"/>
            <rFont val="Tahoma"/>
            <family val="2"/>
          </rPr>
          <t>Forced air heat pump Primary, with gas boiler radiant-floor Secondary</t>
        </r>
        <r>
          <rPr>
            <sz val="9"/>
            <color indexed="81"/>
            <rFont val="Tahoma"/>
            <family val="2"/>
          </rPr>
          <t xml:space="preserve">
If the homeowner is proposing this design, the boiler must be the primary system. Refer to the point above, do not include the heat pump in the calculation. 
</t>
        </r>
        <r>
          <rPr>
            <b/>
            <sz val="9"/>
            <color indexed="81"/>
            <rFont val="Tahoma"/>
            <family val="2"/>
          </rPr>
          <t>Backup system sizing</t>
        </r>
        <r>
          <rPr>
            <sz val="9"/>
            <color indexed="81"/>
            <rFont val="Tahoma"/>
            <family val="2"/>
          </rPr>
          <t xml:space="preserve">
The ‘peak load’ backup or secondary system does not need to be sized to 'take over' the load, instead it would suffice to size the boiler as a booster or assist heating.
For example, some heat pumps cannot bring domestic water to the required temperature and would instead act as a preheater with the boiler boosting the temperature the last 5°C or 10°C. Depending on the thermal performance of the home, this may only require a 3 -5 kilowatt boiler.
</t>
        </r>
      </text>
    </comment>
    <comment ref="B24" authorId="0" shapeId="0" xr:uid="{00000000-0006-0000-0600-000005000000}">
      <text>
        <r>
          <rPr>
            <sz val="9"/>
            <color indexed="81"/>
            <rFont val="Tahoma"/>
            <family val="2"/>
          </rPr>
          <t xml:space="preserve">This section is to indicate items not captured in the HOT2000 Model for the primary dwelling. It is for items commonly found in larger homes that don't fit in a HOT2000 or similar model. The resulting energy and GHG's from non-typical loads will be added to the energy model values. 
</t>
        </r>
        <r>
          <rPr>
            <u/>
            <sz val="9"/>
            <color indexed="81"/>
            <rFont val="Tahoma"/>
            <family val="2"/>
          </rPr>
          <t>Indoor fireplaces</t>
        </r>
        <r>
          <rPr>
            <sz val="9"/>
            <color indexed="81"/>
            <rFont val="Tahoma"/>
            <family val="2"/>
          </rPr>
          <t xml:space="preserve"> already included in the model do not need to be included below.  </t>
        </r>
      </text>
    </comment>
    <comment ref="B25" authorId="0" shapeId="0" xr:uid="{00000000-0006-0000-0600-000006000000}">
      <text>
        <r>
          <rPr>
            <sz val="9"/>
            <color indexed="81"/>
            <rFont val="Tahoma"/>
            <family val="2"/>
          </rPr>
          <t xml:space="preserve">This section is to capture indoor fireplaces that provide secondary or supplementary heating  that aren't already accounted for in the  primary dwelling's energy model.
Electric supplemental fireplaces can be ignored.
</t>
        </r>
      </text>
    </comment>
  </commentList>
</comments>
</file>

<file path=xl/sharedStrings.xml><?xml version="1.0" encoding="utf-8"?>
<sst xmlns="http://schemas.openxmlformats.org/spreadsheetml/2006/main" count="1328" uniqueCount="685">
  <si>
    <t>New Homes Checklists for Residential 1-3 Storey Projects</t>
  </si>
  <si>
    <t>Version Updates and Change Log</t>
  </si>
  <si>
    <t xml:space="preserve">This tab is to track changes made in new checklist versions and which checklists are no longer accepted
</t>
  </si>
  <si>
    <t>Version #</t>
  </si>
  <si>
    <t>Date implemented</t>
  </si>
  <si>
    <t>Description of Changes</t>
  </si>
  <si>
    <t>Acceptable for Submission?</t>
  </si>
  <si>
    <t>New Home Energy Checklists (Pre Permit, Mid Construction)</t>
  </si>
  <si>
    <t>Older - Word Files</t>
  </si>
  <si>
    <t>2007 to 2018</t>
  </si>
  <si>
    <t>The original checklists, now out of date</t>
  </si>
  <si>
    <t>No</t>
  </si>
  <si>
    <t>1.1.5</t>
  </si>
  <si>
    <t>March 2018</t>
  </si>
  <si>
    <r>
      <rPr>
        <b/>
        <sz val="10"/>
        <rFont val="Arial"/>
        <family val="2"/>
      </rPr>
      <t>Major Update</t>
    </r>
    <r>
      <rPr>
        <sz val="10"/>
        <rFont val="Arial"/>
        <family val="2"/>
      </rPr>
      <t xml:space="preserve">
Switched to Excel-based
Combined Pre permit and pre-drywall checklists into one document</t>
    </r>
  </si>
  <si>
    <t>1.2.0</t>
  </si>
  <si>
    <t>April 2018</t>
  </si>
  <si>
    <t>Formatting fixes</t>
  </si>
  <si>
    <t>2020 applications and earlier</t>
  </si>
  <si>
    <t>1.2.1</t>
  </si>
  <si>
    <t>November 2018</t>
  </si>
  <si>
    <t>Formatting fixes, changed to 'mid construction checklist'</t>
  </si>
  <si>
    <t xml:space="preserve"> </t>
  </si>
  <si>
    <t>1.2.2</t>
  </si>
  <si>
    <t>May 2019</t>
  </si>
  <si>
    <r>
      <rPr>
        <b/>
        <sz val="10"/>
        <rFont val="Arial"/>
        <family val="2"/>
      </rPr>
      <t>Major Update</t>
    </r>
    <r>
      <rPr>
        <sz val="10"/>
        <rFont val="Arial"/>
        <family val="2"/>
      </rPr>
      <t xml:space="preserve">
Checklists can be used for all 1-3 storey residential buildings</t>
    </r>
  </si>
  <si>
    <t>1.2.3</t>
  </si>
  <si>
    <t>June 2019</t>
  </si>
  <si>
    <t>1.2.4.</t>
  </si>
  <si>
    <t>October 2019</t>
  </si>
  <si>
    <t>January 2021</t>
  </si>
  <si>
    <r>
      <rPr>
        <b/>
        <sz val="10"/>
        <rFont val="Arial"/>
        <family val="2"/>
      </rPr>
      <t>Major Update</t>
    </r>
    <r>
      <rPr>
        <sz val="10"/>
        <rFont val="Arial"/>
        <family val="2"/>
      </rPr>
      <t xml:space="preserve">
Combined energy checklists and GHG calculator into one document 
Added version log
</t>
    </r>
    <r>
      <rPr>
        <u/>
        <sz val="10"/>
        <rFont val="Arial"/>
        <family val="2"/>
      </rPr>
      <t>All forms</t>
    </r>
    <r>
      <rPr>
        <sz val="10"/>
        <rFont val="Arial"/>
        <family val="2"/>
      </rPr>
      <t>: u</t>
    </r>
    <r>
      <rPr>
        <sz val="10"/>
        <rFont val="Arial"/>
        <family val="2"/>
      </rPr>
      <t xml:space="preserve">pdated formatting / theme to grey &amp; white color scheme
</t>
    </r>
    <r>
      <rPr>
        <u/>
        <sz val="10"/>
        <rFont val="Arial"/>
        <family val="2"/>
      </rPr>
      <t>Pre-permit checklist</t>
    </r>
    <r>
      <rPr>
        <sz val="10"/>
        <rFont val="Arial"/>
        <family val="2"/>
      </rPr>
      <t>: Added checkboxes for CHBA Net Zero, ILFI, Passive House. 
Language alignment with BC Step Code Pre-construction checklist</t>
    </r>
    <r>
      <rPr>
        <sz val="10"/>
        <rFont val="Arial"/>
        <family val="2"/>
      </rPr>
      <t xml:space="preserve">
</t>
    </r>
    <r>
      <rPr>
        <u/>
        <sz val="10"/>
        <rFont val="Arial"/>
        <family val="2"/>
      </rPr>
      <t>Mid Construction Checklist</t>
    </r>
    <r>
      <rPr>
        <sz val="10"/>
        <rFont val="Arial"/>
        <family val="2"/>
      </rPr>
      <t>: major revisions</t>
    </r>
    <r>
      <rPr>
        <sz val="10"/>
        <rFont val="Arial"/>
        <family val="2"/>
      </rPr>
      <t xml:space="preserve"> in alignment with BC Step Code checklist
</t>
    </r>
    <r>
      <rPr>
        <u/>
        <sz val="10"/>
        <rFont val="Arial"/>
        <family val="2"/>
      </rPr>
      <t>Final (as-built) Checklist</t>
    </r>
    <r>
      <rPr>
        <sz val="10"/>
        <rFont val="Arial"/>
        <family val="2"/>
      </rPr>
      <t>: created new checklist for pre-occupancy inspection</t>
    </r>
    <r>
      <rPr>
        <sz val="10"/>
        <rFont val="Arial"/>
        <family val="2"/>
      </rPr>
      <t xml:space="preserve">
</t>
    </r>
    <r>
      <rPr>
        <u/>
        <sz val="10"/>
        <rFont val="Arial"/>
        <family val="2"/>
      </rPr>
      <t>GHG Calculator</t>
    </r>
    <r>
      <rPr>
        <sz val="10"/>
        <rFont val="Arial"/>
        <family val="2"/>
      </rPr>
      <t xml:space="preserve">: </t>
    </r>
    <r>
      <rPr>
        <sz val="10"/>
        <rFont val="Arial"/>
        <family val="2"/>
      </rPr>
      <t>GHG limit is 2 tonnes / year starting January 2021</t>
    </r>
  </si>
  <si>
    <t>Use version 2.2 or later for submissions after January 1st 2021</t>
  </si>
  <si>
    <r>
      <t>GHG Calculator</t>
    </r>
    <r>
      <rPr>
        <sz val="10"/>
        <rFont val="Arial"/>
        <family val="2"/>
      </rPr>
      <t>: 2 tonne limit implementation starts June 1st 2021
Minor formatting fixes</t>
    </r>
  </si>
  <si>
    <t xml:space="preserve"> Applications in 2021</t>
  </si>
  <si>
    <t>September 2021</t>
  </si>
  <si>
    <t>Minor functionality fixes
Comments added back to GHG calculator (missing in previous version)</t>
  </si>
  <si>
    <t>January 2022</t>
  </si>
  <si>
    <r>
      <t xml:space="preserve">Major Update
</t>
    </r>
    <r>
      <rPr>
        <sz val="10"/>
        <rFont val="Arial"/>
        <family val="2"/>
      </rPr>
      <t>VBBL 2022 energy updates for 1-3 storey residential go into effect for building permits submitted after January 1st 2022
- All checklists have a 'Energy Pathway' to select 1 of 3 pathway options. The checklist updates based on this selection
- for performance path projects, the pre-permit checklist added a MEUI, TEDI and GHGI table with formulas to calculate compliance
- mid construction and final checklists have automatic formulas to update the requirement list based on selected energy pathway</t>
    </r>
    <r>
      <rPr>
        <b/>
        <sz val="10"/>
        <rFont val="Arial"/>
        <family val="2"/>
      </rPr>
      <t xml:space="preserve">
</t>
    </r>
  </si>
  <si>
    <t>Applications after January 1st 2022</t>
  </si>
  <si>
    <t xml:space="preserve">- Added GHGI calculator in Pre Permit Checklist
- Added 'Fireplace' row in As-built checklist
- Large Home GHG - home size threshold is based only on HOT2000 modelled floor area (not architect floor area) </t>
  </si>
  <si>
    <t>2.5.1</t>
  </si>
  <si>
    <t>March 2023</t>
  </si>
  <si>
    <t xml:space="preserve">Terminology change:
"Project Area-weighted average" to "Building (or portion of) area-weighted average" </t>
  </si>
  <si>
    <t>May 2023</t>
  </si>
  <si>
    <t xml:space="preserve">- Removed area-weighted average calculator for TEDI, TEUI, GHGI
- Added checkbox to allow modelling with COV Energy Modelling Guidelines and hourly modelling software, if certain projects require it
- Added "Other" airtightness option to account for other 'beyond code' targets, e.g. Passive House, Net Zero
- Removed the "Submissions Requirements" tab ( replaced by Energy Modelling Guidelines and Airtightness Bulletin)
- Removed 'VBBL summary' tab. Please see the Builder's Guide for a summary of current energy requirements 
- Added: large Home GHG calculator is exempt for Net Zero projects
</t>
  </si>
  <si>
    <t>Applications January 1st 2022 to February 28th 2025</t>
  </si>
  <si>
    <t>March 1st 2025</t>
  </si>
  <si>
    <r>
      <rPr>
        <b/>
        <sz val="10"/>
        <rFont val="Arial"/>
        <family val="2"/>
      </rPr>
      <t>Major Update</t>
    </r>
    <r>
      <rPr>
        <sz val="10"/>
        <rFont val="Arial"/>
        <family val="2"/>
      </rPr>
      <t xml:space="preserve">
- alignment with Zero Carbon Step Code (EL-4) metrics
</t>
    </r>
  </si>
  <si>
    <t>3.0 (updated)</t>
  </si>
  <si>
    <t>March 12th 2025</t>
  </si>
  <si>
    <t>New Homes - Energy Checklists</t>
  </si>
  <si>
    <t xml:space="preserve">- Visit the </t>
  </si>
  <si>
    <t>- Review the Builder's Guide to VBBL 2022 Updates - located on above page</t>
  </si>
  <si>
    <t>- Refer to the latest VBBL, found here for free</t>
  </si>
  <si>
    <t xml:space="preserve">https://www.bcpublications.ca/BCPublications/ </t>
  </si>
  <si>
    <t>- or call the Enquiry Centre at 604-873-7611</t>
  </si>
  <si>
    <t>1.0 ENERGY MODELLING GUIDELINES</t>
  </si>
  <si>
    <t>All projects must complete an energy model, typically a HOT2000 model</t>
  </si>
  <si>
    <t>Projects that select the performance path (based on the Zero Carbon Step Code) must use the model to demonstrate compliance with TEDI, MEUI and GHG / GHGI metrics</t>
  </si>
  <si>
    <t>The 1-3 Storey Residential Modelling Guidelines can be found on the energy webpage (link above)</t>
  </si>
  <si>
    <t>1.0 PRE PERMIT CHECKLIST</t>
  </si>
  <si>
    <t>LEGEND</t>
  </si>
  <si>
    <t>To be filled out</t>
  </si>
  <si>
    <t>Excel Calculation</t>
  </si>
  <si>
    <t xml:space="preserve">The pre-permit checklist (PPC) is filled out by an Energy Advisor (or equivalent) to verify the modelling requirements and prescriptive elements (i.e. envelope, fenestration and mechanical systems) in a given project. The checklist is submitted for all new 1-3 storey residential Building Permit (BP) applications to verify compliance. </t>
  </si>
  <si>
    <t>Submission Requirements</t>
  </si>
  <si>
    <t>A completed pre-permit checklist is to be submitted to City intake staff in order to obtain a building permit.</t>
  </si>
  <si>
    <t>A P-file (or equivalent approved energy model such as PHPP) must  be created and submitted to your Service Organization</t>
  </si>
  <si>
    <t>For MURBs - use ERS version 15 or later to model either the MURB unit by unit or whole building</t>
  </si>
  <si>
    <t>2.0 MID CONSTRUCTION CHECKLIST</t>
  </si>
  <si>
    <t>The mid-construction checklist is completed on-site for insulation or sheathing inspection. It is to ensure that all the stated components listed in the building plans and the pre-permit checklist, unless otherwised changed, have been installed as indicated in the plans. A blower door test must be completed in the home meeting the specified air change target.</t>
  </si>
  <si>
    <t>The completed mid-construction checklist is to be submitted to the City building official at sheathing / insulation inspection.</t>
  </si>
  <si>
    <t>A completed blower-door test demonstrating compliance with the final air-tightness target</t>
  </si>
  <si>
    <t xml:space="preserve">Airtightness guidance is provided in the following bulletin: </t>
  </si>
  <si>
    <t>City of Vancouver Airtightness Bulletin</t>
  </si>
  <si>
    <t>3.0 FINAL OCCUPANCY / AS-BUILT CHECKLIST</t>
  </si>
  <si>
    <t>Complete and submit an N-file to your Service Organization</t>
  </si>
  <si>
    <t>The completed final checklist is to be submitted, along with supporting documents, to the City building official at final inspection</t>
  </si>
  <si>
    <t>A final blower door test with compliant result, and a Homeowner Information Sheet (HOIS) attached</t>
  </si>
  <si>
    <t>5.0 LARGE HOME GREENHOUSE GAS (GHG) CALCULATOR CHECKLIST</t>
  </si>
  <si>
    <t xml:space="preserve">Single Family homes with a primary dwelling floor area ≥325 m2 applying for a Building Permit after March 1st 2018 must be designed </t>
  </si>
  <si>
    <t xml:space="preserve">such that the annual greenhouse gas emissions are less than 3 tonnes / year (reduced to 2 tonnes per year for applications after June 1st 2021). This includes the main dwelling, as well as all supplemental buildings and services on site. </t>
  </si>
  <si>
    <t>Modelling Guidelines for Large Homes:</t>
  </si>
  <si>
    <t xml:space="preserve">https://vancouver.ca/files/cov/modelling-guidelines-large-homes.pdf </t>
  </si>
  <si>
    <t xml:space="preserve">In version 3.0 and later, the Large Home GHG Calculator has been incorporated into the Pre Permit Checklist.  Completion of the Pre Permit Checklist will confirm compliance with this requirement.  For versions older than 3.0, the GHG checklist is a standalone document that must be submitted with the checklist documents. </t>
  </si>
  <si>
    <r>
      <t xml:space="preserve">PRE-PERMIT ENERGY CHECKLIST </t>
    </r>
    <r>
      <rPr>
        <b/>
        <sz val="12"/>
        <rFont val="Arial"/>
        <family val="2"/>
      </rPr>
      <t xml:space="preserve">
</t>
    </r>
    <r>
      <rPr>
        <sz val="11"/>
        <color rgb="FFC00000"/>
        <rFont val="Arial"/>
        <family val="2"/>
      </rPr>
      <t>for 1-3 Storey Residential Buildings and Houses</t>
    </r>
  </si>
  <si>
    <t>Version</t>
  </si>
  <si>
    <t xml:space="preserve">This form is to confirm the Vancouver Building Bylaw energy requirements for new 1-3 storey residential buildings with permit applications after Jan 1st 2022. This form is to be completed, signed and submitted for Building Permit by a certified energy advisor. One form can represent multiple buildings with matching specifications. </t>
  </si>
  <si>
    <t>1. Project Information</t>
  </si>
  <si>
    <t>-&gt;</t>
  </si>
  <si>
    <t>Project Address</t>
  </si>
  <si>
    <t>Energy modelling standard</t>
  </si>
  <si>
    <t>Unit &amp; Model type (dropdown)</t>
  </si>
  <si>
    <t xml:space="preserve">Energy modelling software &amp; version: </t>
  </si>
  <si>
    <t>2. Energy Modelling Data Entry</t>
  </si>
  <si>
    <t>P File #</t>
  </si>
  <si>
    <r>
      <t xml:space="preserve"> Electricity Use - GJ
</t>
    </r>
    <r>
      <rPr>
        <i/>
        <sz val="8"/>
        <color theme="0"/>
        <rFont val="Arial"/>
        <family val="2"/>
      </rPr>
      <t>(GJ/a)</t>
    </r>
  </si>
  <si>
    <r>
      <t xml:space="preserve"> Natural Gas Use - GJ
</t>
    </r>
    <r>
      <rPr>
        <i/>
        <sz val="8"/>
        <color theme="0"/>
        <rFont val="Arial"/>
        <family val="2"/>
      </rPr>
      <t>(GJ/a)</t>
    </r>
  </si>
  <si>
    <t>Unit Address(es)</t>
  </si>
  <si>
    <r>
      <t xml:space="preserve">3.  Modelling Compliance Summary </t>
    </r>
    <r>
      <rPr>
        <i/>
        <sz val="9"/>
        <rFont val="Arial"/>
        <family val="2"/>
      </rPr>
      <t>(auto-filled from checklist inputs)</t>
    </r>
  </si>
  <si>
    <r>
      <t xml:space="preserve">LARGE HOME GHG CALCULATOR </t>
    </r>
    <r>
      <rPr>
        <b/>
        <i/>
        <sz val="10"/>
        <color rgb="FFC00000"/>
        <rFont val="Arial"/>
        <family val="2"/>
      </rPr>
      <t>(detached homes &gt;325m2)</t>
    </r>
  </si>
  <si>
    <t>-</t>
  </si>
  <si>
    <r>
      <t xml:space="preserve">Modelled MEUI
</t>
    </r>
    <r>
      <rPr>
        <i/>
        <sz val="8"/>
        <rFont val="Arial"/>
        <family val="2"/>
      </rPr>
      <t>(kWh/m2/year)</t>
    </r>
  </si>
  <si>
    <r>
      <t xml:space="preserve">Required MEUI
</t>
    </r>
    <r>
      <rPr>
        <i/>
        <sz val="8"/>
        <rFont val="Arial"/>
        <family val="2"/>
      </rPr>
      <t>(kWh/m2/year)</t>
    </r>
  </si>
  <si>
    <r>
      <rPr>
        <b/>
        <sz val="9"/>
        <rFont val="Arial"/>
        <family val="2"/>
      </rPr>
      <t>Modelled TEDI</t>
    </r>
    <r>
      <rPr>
        <b/>
        <sz val="10"/>
        <rFont val="Arial"/>
        <family val="2"/>
      </rPr>
      <t xml:space="preserve">
</t>
    </r>
    <r>
      <rPr>
        <i/>
        <sz val="8"/>
        <rFont val="Arial"/>
        <family val="2"/>
      </rPr>
      <t>(kWh/m2/year)</t>
    </r>
  </si>
  <si>
    <t xml:space="preserve">Compliance </t>
  </si>
  <si>
    <r>
      <t xml:space="preserve"> </t>
    </r>
    <r>
      <rPr>
        <i/>
        <sz val="8"/>
        <rFont val="Arial"/>
        <family val="2"/>
      </rPr>
      <t xml:space="preserve"> (all must be green - Yes or N/A)</t>
    </r>
  </si>
  <si>
    <r>
      <t xml:space="preserve">ZERO CARBON STEP CODE - </t>
    </r>
    <r>
      <rPr>
        <b/>
        <i/>
        <sz val="10"/>
        <color rgb="FFC00000"/>
        <rFont val="Arial"/>
        <family val="2"/>
      </rPr>
      <t>performance path only - 1 path must comply</t>
    </r>
  </si>
  <si>
    <t>PATH 1</t>
  </si>
  <si>
    <t>PATH 2</t>
  </si>
  <si>
    <t>PATH 3</t>
  </si>
  <si>
    <t xml:space="preserve">
Modelled GHG</t>
  </si>
  <si>
    <t xml:space="preserve">
Required GHG</t>
  </si>
  <si>
    <t xml:space="preserve">
Modelled
 GHG</t>
  </si>
  <si>
    <t xml:space="preserve">
Modelled GHGI</t>
  </si>
  <si>
    <t xml:space="preserve">
Required GHGI</t>
  </si>
  <si>
    <t>All Building Energy Systems are Electricity</t>
  </si>
  <si>
    <t>(kgCO2e/yr)</t>
  </si>
  <si>
    <t>(kgCO2e/m2 * yr)</t>
  </si>
  <si>
    <t>Heating &amp; Hot Water</t>
  </si>
  <si>
    <t>Cooking &amp; Laundry</t>
  </si>
  <si>
    <t>Fireplaces</t>
  </si>
  <si>
    <t xml:space="preserve">Path Compliance </t>
  </si>
  <si>
    <t xml:space="preserve">Overall ZCSC Compliance </t>
  </si>
  <si>
    <t>(one path must comply)</t>
  </si>
  <si>
    <t>page 1 of 3</t>
  </si>
  <si>
    <t>4. Primary Mechanical Systems</t>
  </si>
  <si>
    <t>System Requirement</t>
  </si>
  <si>
    <r>
      <t xml:space="preserve">Fuel Type
</t>
    </r>
    <r>
      <rPr>
        <i/>
        <sz val="8"/>
        <color theme="0"/>
        <rFont val="Arial"/>
        <family val="2"/>
      </rPr>
      <t>(dropdown)</t>
    </r>
  </si>
  <si>
    <r>
      <t xml:space="preserve">System Type
</t>
    </r>
    <r>
      <rPr>
        <i/>
        <sz val="8"/>
        <color theme="0"/>
        <rFont val="Arial"/>
        <family val="2"/>
      </rPr>
      <t>(dropdown)</t>
    </r>
  </si>
  <si>
    <t>Details</t>
  </si>
  <si>
    <t>Metric</t>
  </si>
  <si>
    <t>Value</t>
  </si>
  <si>
    <t>Principal Heating / Cooling</t>
  </si>
  <si>
    <t>**if gas, model as the primary system</t>
  </si>
  <si>
    <t>Domestic hot water</t>
  </si>
  <si>
    <t>5. Fireplaces</t>
  </si>
  <si>
    <t>Fuel Type</t>
  </si>
  <si>
    <t># Total Fireplace Units</t>
  </si>
  <si>
    <r>
      <t xml:space="preserve">Combined BTU input
</t>
    </r>
    <r>
      <rPr>
        <i/>
        <sz val="8"/>
        <color theme="0"/>
        <rFont val="Arial"/>
        <family val="2"/>
      </rPr>
      <t>(gas - under 60,000 BTU)</t>
    </r>
  </si>
  <si>
    <t>Interior Fireplaces</t>
  </si>
  <si>
    <t>Natural Gas</t>
  </si>
  <si>
    <t>Electricity</t>
  </si>
  <si>
    <t>Other</t>
  </si>
  <si>
    <r>
      <t xml:space="preserve">6. Secondary Equipment &amp; Appliances </t>
    </r>
    <r>
      <rPr>
        <b/>
        <i/>
        <sz val="10"/>
        <rFont val="Arial"/>
        <family val="2"/>
      </rPr>
      <t>(related to ZCSC EL-4 - Path 3)</t>
    </r>
  </si>
  <si>
    <t># Total Units</t>
  </si>
  <si>
    <t>Gas Clothes Dryers</t>
  </si>
  <si>
    <t xml:space="preserve">Gas Stoves </t>
  </si>
  <si>
    <t>7. Building Envelope &amp; Other Characteristics</t>
  </si>
  <si>
    <t>Insulation and Air Barrier</t>
  </si>
  <si>
    <t>1.1 Exterior above-grade walls &amp; floor headers</t>
  </si>
  <si>
    <t>1.2 Below-grade walls</t>
  </si>
  <si>
    <r>
      <t>1.4</t>
    </r>
    <r>
      <rPr>
        <sz val="9"/>
        <rFont val="Arial"/>
        <family val="2"/>
      </rPr>
      <t xml:space="preserve"> </t>
    </r>
    <r>
      <rPr>
        <b/>
        <sz val="9"/>
        <rFont val="Arial"/>
        <family val="2"/>
      </rPr>
      <t>Flat, vaulted and cathedral roofs</t>
    </r>
  </si>
  <si>
    <r>
      <t>1.5 Under foundation slab</t>
    </r>
    <r>
      <rPr>
        <sz val="9"/>
        <rFont val="Arial"/>
        <family val="2"/>
      </rPr>
      <t xml:space="preserve"> </t>
    </r>
  </si>
  <si>
    <t>1.6 Exposed floors</t>
  </si>
  <si>
    <t>1.7 Balconies, eyebrows, and exposed slab edge</t>
  </si>
  <si>
    <t xml:space="preserve">1.8 Air barrier </t>
  </si>
  <si>
    <t>*select primary air barrier*</t>
  </si>
  <si>
    <t>*select air tightness requirement*</t>
  </si>
  <si>
    <t>Fenestration</t>
  </si>
  <si>
    <t>2.1 Side-hinged doors</t>
  </si>
  <si>
    <t>2.2 Windows, curtainwalls and glazed doors</t>
  </si>
  <si>
    <r>
      <t>2.3 Skylights and roof hatches</t>
    </r>
    <r>
      <rPr>
        <sz val="9"/>
        <rFont val="Arial"/>
        <family val="2"/>
      </rPr>
      <t xml:space="preserve"> </t>
    </r>
    <r>
      <rPr>
        <sz val="8"/>
        <rFont val="Arial"/>
        <family val="2"/>
      </rPr>
      <t xml:space="preserve">  </t>
    </r>
  </si>
  <si>
    <t>Add'l</t>
  </si>
  <si>
    <r>
      <t>Ventilation</t>
    </r>
    <r>
      <rPr>
        <sz val="9"/>
        <rFont val="Arial"/>
        <family val="2"/>
      </rPr>
      <t xml:space="preserve"> </t>
    </r>
  </si>
  <si>
    <t>Hot Water Recirculating system</t>
  </si>
  <si>
    <t>page 2 of 3</t>
  </si>
  <si>
    <t>8. Additional Notes</t>
  </si>
  <si>
    <t>9. Contact Information &amp; Authorization</t>
  </si>
  <si>
    <t>As the Energy Advisor (or qualified energy modeller) assigned to this project, by signing I certify that:</t>
  </si>
  <si>
    <t xml:space="preserve">• This checklist was completed based on information provided by the builder and the most recent prepared drawings </t>
  </si>
  <si>
    <t>• (for Energuide-based projects) the P-file will be submitted to your Service Organization for submission to NRCan</t>
  </si>
  <si>
    <t>EA name and EA #:</t>
  </si>
  <si>
    <r>
      <rPr>
        <i/>
        <sz val="8"/>
        <rFont val="Arial"/>
        <family val="2"/>
      </rPr>
      <t xml:space="preserve">Visit </t>
    </r>
    <r>
      <rPr>
        <i/>
        <u/>
        <sz val="8"/>
        <color indexed="12"/>
        <rFont val="Arial"/>
        <family val="2"/>
      </rPr>
      <t>www.vancouver.ca/homeenergy</t>
    </r>
    <r>
      <rPr>
        <i/>
        <sz val="8"/>
        <rFont val="Arial"/>
        <family val="2"/>
      </rPr>
      <t xml:space="preserve"> for the latest version of this form</t>
    </r>
  </si>
  <si>
    <t>page 3 of 3</t>
  </si>
  <si>
    <r>
      <t xml:space="preserve">Tables hidden below  </t>
    </r>
    <r>
      <rPr>
        <sz val="10"/>
        <color theme="1"/>
        <rFont val="Wingdings"/>
        <charset val="2"/>
      </rPr>
      <t>ò</t>
    </r>
  </si>
  <si>
    <t>Laneway House</t>
  </si>
  <si>
    <t>Single Detached</t>
  </si>
  <si>
    <t>Single Detached w/Secondary Suite</t>
  </si>
  <si>
    <t>Double/Semi-detached (non-MURB)</t>
  </si>
  <si>
    <t>DHW</t>
  </si>
  <si>
    <t>Gas</t>
  </si>
  <si>
    <t>Row House (non-MURB)</t>
  </si>
  <si>
    <t>AFUE</t>
  </si>
  <si>
    <t>% Eff</t>
  </si>
  <si>
    <t>Wood</t>
  </si>
  <si>
    <t>Multi-plex (non-MURB)</t>
  </si>
  <si>
    <t>HSPF</t>
  </si>
  <si>
    <t>Electric</t>
  </si>
  <si>
    <t>Low-Rise MURB</t>
  </si>
  <si>
    <t>SSE</t>
  </si>
  <si>
    <t>UEF</t>
  </si>
  <si>
    <t>Stacked Duplex (MURB)</t>
  </si>
  <si>
    <t>COP</t>
  </si>
  <si>
    <t>EF</t>
  </si>
  <si>
    <t>Triplex (MURB)</t>
  </si>
  <si>
    <t>EER</t>
  </si>
  <si>
    <t>X</t>
  </si>
  <si>
    <t xml:space="preserve">Yes </t>
  </si>
  <si>
    <t>Yes</t>
  </si>
  <si>
    <t>Needs revision</t>
  </si>
  <si>
    <t>2.5 ACH @50Pa</t>
  </si>
  <si>
    <t>N/A</t>
  </si>
  <si>
    <t>Passive House project</t>
  </si>
  <si>
    <t>Other - specify -&gt;</t>
  </si>
  <si>
    <t>Other (indicate in "Additional Notes")</t>
  </si>
  <si>
    <t>Y</t>
  </si>
  <si>
    <t xml:space="preserve">Emissions Factors </t>
  </si>
  <si>
    <t>(kgCO2e/GJ)</t>
  </si>
  <si>
    <t>(kgCO2e/kWh)</t>
  </si>
  <si>
    <t>GHG calculations</t>
  </si>
  <si>
    <t>N</t>
  </si>
  <si>
    <t>GHG</t>
  </si>
  <si>
    <t>GHG * m2</t>
  </si>
  <si>
    <t>GHG Limit calculator required</t>
  </si>
  <si>
    <t>Option #1: Prescriptive Path</t>
  </si>
  <si>
    <t>Option #2: Performance Path</t>
  </si>
  <si>
    <t>Option #3: Passive House Path</t>
  </si>
  <si>
    <t>REQUIREMENT</t>
  </si>
  <si>
    <t>PRESCRIPTIVE PATH</t>
  </si>
  <si>
    <t>Floor area conditioned space (m2)</t>
  </si>
  <si>
    <t>MECHANICAL COOLING</t>
  </si>
  <si>
    <t>Step</t>
  </si>
  <si>
    <t>&lt;50</t>
  </si>
  <si>
    <t>51-75</t>
  </si>
  <si>
    <t>76-120</t>
  </si>
  <si>
    <t>121-165</t>
  </si>
  <si>
    <t>166-210</t>
  </si>
  <si>
    <t>&gt;210</t>
  </si>
  <si>
    <t>&lt; 50% conditioned space</t>
  </si>
  <si>
    <t>&gt; 50% conditioned space</t>
  </si>
  <si>
    <t xml:space="preserve">VBBL 2025 </t>
  </si>
  <si>
    <t xml:space="preserve">Deck area &gt; 10m2 = R40 effective (RSI 7.0); </t>
  </si>
  <si>
    <r>
      <t>1.4</t>
    </r>
    <r>
      <rPr>
        <sz val="9"/>
        <rFont val="Arial"/>
        <family val="2"/>
      </rPr>
      <t xml:space="preserve"> Flat, vaulted and cathedral roofs</t>
    </r>
  </si>
  <si>
    <t>Deck area &lt; 10m2 = R24 effective (RSI 4.3)</t>
  </si>
  <si>
    <t>Thermal break meets R2.4 effective (RSI 0.42)</t>
  </si>
  <si>
    <t>Continuous air barrier design</t>
  </si>
  <si>
    <t>Aside from front entry door, USI 1.80 or lower</t>
  </si>
  <si>
    <t>Aggregation of MEUI</t>
  </si>
  <si>
    <t>MEUI</t>
  </si>
  <si>
    <t>Floor area</t>
  </si>
  <si>
    <t>Aggregated =</t>
  </si>
  <si>
    <t>Skylights USI 2.4 or lower. Roof hatches USI 2.9 or lower</t>
  </si>
  <si>
    <r>
      <t>3.1 Ventilation</t>
    </r>
    <r>
      <rPr>
        <sz val="9"/>
        <rFont val="Arial"/>
        <family val="2"/>
      </rPr>
      <t xml:space="preserve"> </t>
    </r>
  </si>
  <si>
    <t>HRV - 75% SRE @ 0 deg C (on continuous mode or better)</t>
  </si>
  <si>
    <t xml:space="preserve">3.2 Heating systems: </t>
  </si>
  <si>
    <t xml:space="preserve">Electric operated system </t>
  </si>
  <si>
    <t>3.3 Fireplaces</t>
  </si>
  <si>
    <r>
      <t xml:space="preserve">Direct vent electronic ignition and timer. 
</t>
    </r>
    <r>
      <rPr>
        <u/>
        <sz val="10"/>
        <rFont val="Arial"/>
        <family val="2"/>
      </rPr>
      <t>Maximum combined 60,000 BTU allowable limit</t>
    </r>
  </si>
  <si>
    <t>3.4 Domestic hot water</t>
  </si>
  <si>
    <t>3.5 Recirculating system</t>
  </si>
  <si>
    <t>Piping wrapped with pipe insulation R2 (RSI 0.35)</t>
  </si>
  <si>
    <t>PERFORMANCE PATH</t>
  </si>
  <si>
    <t>Minimum R14 eff. (RSI 2.5)</t>
  </si>
  <si>
    <t>Minimum R24 eff. (RSI 4.2)</t>
  </si>
  <si>
    <t>Thermal break meets R2.4 eff. (RSI 0.42)</t>
  </si>
  <si>
    <t>Continuous air barrier - 2.5 ACH50 (or permitted alternative)</t>
  </si>
  <si>
    <t>USI 1.44 or lower</t>
  </si>
  <si>
    <t>HRV - 65% SRE @ 0 deg C (on continuous mode or better)</t>
  </si>
  <si>
    <t>Electric or gas (minimum 92% AFUE)</t>
  </si>
  <si>
    <t xml:space="preserve">Direct vent electronic ignition and timer (outdoor: electric or match). </t>
  </si>
  <si>
    <t>PASSIVE HOUSE PATH</t>
  </si>
  <si>
    <t>Direct vent electronic ignition and timer (outdoor: electric or match). 
Indicate total number of fireplaces</t>
  </si>
  <si>
    <t xml:space="preserve">Energy Factor (UEF or EF) ≥ 0.78
 or thermal efficiency (TE) ≥ 90% </t>
  </si>
  <si>
    <t>Drop Downs</t>
  </si>
  <si>
    <t>GHG Emission Factor (kgCO2e/GJ) as per CoV Energy Modelling Guidelines v1.0</t>
  </si>
  <si>
    <t>Choose</t>
  </si>
  <si>
    <t>GHG Emission Factor (kgCO2e/kWh) as per CoV Energy Modelling Guidelines v1.0</t>
  </si>
  <si>
    <t>PRIMARY</t>
  </si>
  <si>
    <t>SECONDARY</t>
  </si>
  <si>
    <t>3 tonnes</t>
  </si>
  <si>
    <t>2 tonnes</t>
  </si>
  <si>
    <t>This checklist is to confirm energy components are properly installed and consistent with the building design. It is completed by a certified energy modeller and provided to the Building Official before insulation inspection. One form can be completed for multiple units with matching specifications</t>
  </si>
  <si>
    <t>Project Address:</t>
  </si>
  <si>
    <t>Energy Pathway:</t>
  </si>
  <si>
    <t>Building Type:</t>
  </si>
  <si>
    <t>2. Building Envelope Characteristics Summary</t>
  </si>
  <si>
    <t>Insulation &amp; Opaque Envelope</t>
  </si>
  <si>
    <t>Fenestration &amp; Transparent Envelope</t>
  </si>
  <si>
    <t>Mechanical Systems (if installed at this time)</t>
  </si>
  <si>
    <t>FIREPLACES</t>
  </si>
  <si>
    <t>DOMESTIC HOT WATER</t>
  </si>
  <si>
    <t>page 1 of 2</t>
  </si>
  <si>
    <t>2. Air Tightness</t>
  </si>
  <si>
    <t>Air Barrier System &amp; Location</t>
  </si>
  <si>
    <t xml:space="preserve">Interior: </t>
  </si>
  <si>
    <t xml:space="preserve">Exterior: </t>
  </si>
  <si>
    <t xml:space="preserve"> N/A</t>
  </si>
  <si>
    <r>
      <rPr>
        <u/>
        <sz val="10"/>
        <rFont val="Arial"/>
        <family val="2"/>
      </rPr>
      <t>Materials</t>
    </r>
    <r>
      <rPr>
        <sz val="10"/>
        <rFont val="Arial"/>
        <family val="2"/>
      </rPr>
      <t>: compatible air barrier materials and tapes are used as designed</t>
    </r>
  </si>
  <si>
    <r>
      <rPr>
        <u/>
        <sz val="10"/>
        <rFont val="Arial"/>
        <family val="2"/>
      </rPr>
      <t>Insulation</t>
    </r>
    <r>
      <rPr>
        <sz val="10"/>
        <rFont val="Arial"/>
        <family val="2"/>
      </rPr>
      <t>: insulation is continuous; all accessible cavities filled including in narrow sections</t>
    </r>
  </si>
  <si>
    <r>
      <rPr>
        <u/>
        <sz val="10"/>
        <rFont val="Arial"/>
        <family val="2"/>
      </rPr>
      <t>Continuity</t>
    </r>
    <r>
      <rPr>
        <sz val="10"/>
        <rFont val="Arial"/>
        <family val="2"/>
      </rPr>
      <t>: air barrier is continuous at corners, junctions, penetrations (holes and cuts) and transitions</t>
    </r>
  </si>
  <si>
    <r>
      <rPr>
        <u/>
        <sz val="10"/>
        <rFont val="Arial"/>
        <family val="2"/>
      </rPr>
      <t>Shower/tub</t>
    </r>
    <r>
      <rPr>
        <sz val="10"/>
        <rFont val="Arial"/>
        <family val="2"/>
      </rPr>
      <t>: air barrier is continuous behind showers and tubs, and is fully connected to the wall air barrier</t>
    </r>
  </si>
  <si>
    <r>
      <rPr>
        <u/>
        <sz val="10"/>
        <rFont val="Arial"/>
        <family val="2"/>
      </rPr>
      <t>Staircases</t>
    </r>
    <r>
      <rPr>
        <sz val="10"/>
        <rFont val="Arial"/>
        <family val="2"/>
      </rPr>
      <t>: air barrier is continuous behind staircases, and is fully connected to the wall air barrier</t>
    </r>
  </si>
  <si>
    <r>
      <rPr>
        <u/>
        <sz val="10"/>
        <rFont val="Arial"/>
        <family val="2"/>
      </rPr>
      <t>Wiring and recessed lighting</t>
    </r>
    <r>
      <rPr>
        <sz val="10"/>
        <rFont val="Arial"/>
        <family val="2"/>
      </rPr>
      <t xml:space="preserve">: air barrier extends continuously behind boxes </t>
    </r>
  </si>
  <si>
    <r>
      <rPr>
        <u/>
        <sz val="10"/>
        <rFont val="Arial"/>
        <family val="2"/>
      </rPr>
      <t>Penetrations</t>
    </r>
    <r>
      <rPr>
        <sz val="10"/>
        <rFont val="Arial"/>
        <family val="2"/>
      </rPr>
      <t>: fenestration, utilities, knee walls, shafts connected to exterior are sealed with caulk, tape or equivalent</t>
    </r>
  </si>
  <si>
    <r>
      <rPr>
        <u/>
        <sz val="10"/>
        <rFont val="Arial"/>
        <family val="2"/>
      </rPr>
      <t>Sheathing or sheathing membrane</t>
    </r>
    <r>
      <rPr>
        <sz val="10"/>
        <rFont val="Arial"/>
        <family val="2"/>
      </rPr>
      <t>: fully taped at all seams, taped at interior/exterior connections and junctions</t>
    </r>
  </si>
  <si>
    <r>
      <rPr>
        <u/>
        <sz val="10"/>
        <rFont val="Arial"/>
        <family val="2"/>
      </rPr>
      <t>Garages &amp; common walls</t>
    </r>
    <r>
      <rPr>
        <sz val="10"/>
        <rFont val="Arial"/>
        <family val="2"/>
      </rPr>
      <t>: air barrier is installed in common walls and between units and garages</t>
    </r>
  </si>
  <si>
    <r>
      <rPr>
        <u/>
        <sz val="10"/>
        <rFont val="Arial"/>
        <family val="2"/>
      </rPr>
      <t>Fireplaces</t>
    </r>
    <r>
      <rPr>
        <sz val="10"/>
        <rFont val="Arial"/>
        <family val="2"/>
      </rPr>
      <t>: where visible, air barrier is continuous and any gaps are fully sealed with caulk, tape or equivalent</t>
    </r>
  </si>
  <si>
    <t>Smoke testing</t>
  </si>
  <si>
    <t>Test timing:</t>
  </si>
  <si>
    <t>Pre-drywall</t>
  </si>
  <si>
    <t>Measured Air Leakage</t>
  </si>
  <si>
    <t>Method used to calculate score</t>
  </si>
  <si>
    <t>Achieved air tightness score</t>
  </si>
  <si>
    <t>Pa</t>
  </si>
  <si>
    <t>ACH @50 Pa</t>
  </si>
  <si>
    <t>Flow rate</t>
  </si>
  <si>
    <t>L/s</t>
  </si>
  <si>
    <t>CFM</t>
  </si>
  <si>
    <t>Other (describe below)</t>
  </si>
  <si>
    <t>Pressurized</t>
  </si>
  <si>
    <t>De-pressurized</t>
  </si>
  <si>
    <t xml:space="preserve">NLA (cm2/m2) @10 Pa </t>
  </si>
  <si>
    <t>Additional Testing Notes</t>
  </si>
  <si>
    <t>3. Contact Information &amp; Authorization</t>
  </si>
  <si>
    <t>By signing, I certify that:</t>
  </si>
  <si>
    <t>• The building as-built to date conforms to the energy model submitted for the Building Permit</t>
  </si>
  <si>
    <t>• The building as-built to date is on track to achieve airtightness and energy requirements</t>
  </si>
  <si>
    <t>Whole building</t>
  </si>
  <si>
    <t>Individual Units</t>
  </si>
  <si>
    <t>Ground-oriented</t>
  </si>
  <si>
    <t>Stacked Multi-family</t>
  </si>
  <si>
    <t>Ground-oriented Townhouse or Rowhouse</t>
  </si>
  <si>
    <t>Stacked Multi-family Building (1-3 storeys)</t>
  </si>
  <si>
    <t>1&amp;2 Family</t>
  </si>
  <si>
    <t>Ground-oriented unit (other)</t>
  </si>
  <si>
    <t>Stacked Multi-Family</t>
  </si>
  <si>
    <t>Thermal break R2.4 eff. (RSI 0.42)</t>
  </si>
  <si>
    <t>Continuous air barrier design to meet specified target</t>
  </si>
  <si>
    <t>Electric systems only</t>
  </si>
  <si>
    <r>
      <rPr>
        <sz val="10"/>
        <rFont val="Arial"/>
        <family val="2"/>
      </rPr>
      <t xml:space="preserve">If gas: maximum </t>
    </r>
    <r>
      <rPr>
        <u/>
        <sz val="10"/>
        <rFont val="Arial"/>
        <family val="2"/>
      </rPr>
      <t>combined 60,000 BTU</t>
    </r>
    <r>
      <rPr>
        <sz val="10"/>
        <rFont val="Arial"/>
        <family val="2"/>
      </rPr>
      <t xml:space="preserve"> allowable limit</t>
    </r>
  </si>
  <si>
    <t>Electric or gas. For gas: minimum 92% AFUE</t>
  </si>
  <si>
    <t>Direct vent electronic ignition &amp; timer. 
Indicate total # of fireplaces</t>
  </si>
  <si>
    <t>This checklist is to confirm energy components are properly installed and consistent with building plans. It is completed by a certified energy modeller and 
is provided to the Building Official before final inspection. One form can be completed for multiple units with matching specifications</t>
  </si>
  <si>
    <t xml:space="preserve">Address / Unit #(s) </t>
  </si>
  <si>
    <r>
      <t xml:space="preserve">Unit &amp; Model type </t>
    </r>
    <r>
      <rPr>
        <sz val="8"/>
        <rFont val="Arial"/>
        <family val="2"/>
      </rPr>
      <t>(dropdown)</t>
    </r>
  </si>
  <si>
    <t>N File #</t>
  </si>
  <si>
    <t xml:space="preserve">  </t>
  </si>
  <si>
    <t xml:space="preserve">Building energy standard: </t>
  </si>
  <si>
    <t>Other project checklists</t>
  </si>
  <si>
    <r>
      <t xml:space="preserve">Selected energy pathway </t>
    </r>
    <r>
      <rPr>
        <sz val="8"/>
        <rFont val="Arial"/>
        <family val="2"/>
      </rPr>
      <t>(dropdown)</t>
    </r>
  </si>
  <si>
    <t>(attach all that apply)</t>
  </si>
  <si>
    <t>2. Mechanical System Confirmation</t>
  </si>
  <si>
    <t>Measure</t>
  </si>
  <si>
    <t>System Type / Make &amp; Model / Fuel Type</t>
  </si>
  <si>
    <t>Efficiency</t>
  </si>
  <si>
    <t>Confirmed Installation</t>
  </si>
  <si>
    <t>HEATING &amp; COOLING</t>
  </si>
  <si>
    <r>
      <t xml:space="preserve">VENTILATION
</t>
    </r>
    <r>
      <rPr>
        <i/>
        <sz val="8"/>
        <rFont val="Arial"/>
        <family val="2"/>
      </rPr>
      <t>HRV - 75% SRE @ 0 deg C
65% for Laneway Homes</t>
    </r>
  </si>
  <si>
    <t>3. Air Tightness</t>
  </si>
  <si>
    <t>Final air tightness score</t>
  </si>
  <si>
    <t>4. Contact Information &amp; Authorization</t>
  </si>
  <si>
    <t>By signing, I certify that the as-built building conforms to the final energy model:</t>
  </si>
  <si>
    <t>Stacked MURB (per unit)</t>
  </si>
  <si>
    <t>Stacked MURB (whole building)</t>
  </si>
  <si>
    <t>Electric or gas. For gas: minimum 92% AFUE.</t>
  </si>
  <si>
    <t>Large Homes Greenhouse Gas Calculator - Overview</t>
  </si>
  <si>
    <t>WHEN IS THIS CALCULATOR REQUIRED?</t>
  </si>
  <si>
    <t>This calculator is required for homes applying for a Building Permit after March 1st 2018 that are 325 square meters in floor space or larger</t>
  </si>
  <si>
    <t>The Annual Carbon Limit is:</t>
  </si>
  <si>
    <r>
      <t xml:space="preserve"> - </t>
    </r>
    <r>
      <rPr>
        <u/>
        <sz val="11"/>
        <color theme="1"/>
        <rFont val="Calibri"/>
        <family val="2"/>
        <scheme val="minor"/>
      </rPr>
      <t>March 1st 2018 to May 31st, 2020:</t>
    </r>
    <r>
      <rPr>
        <sz val="10"/>
        <rFont val="Arial"/>
        <family val="2"/>
      </rPr>
      <t xml:space="preserve"> 3.0 tonnes CO2 / year</t>
    </r>
  </si>
  <si>
    <r>
      <t xml:space="preserve">- </t>
    </r>
    <r>
      <rPr>
        <u/>
        <sz val="11"/>
        <color theme="1"/>
        <rFont val="Calibri"/>
        <family val="2"/>
        <scheme val="minor"/>
      </rPr>
      <t>June 1st, 2021 and on</t>
    </r>
    <r>
      <rPr>
        <sz val="10"/>
        <rFont val="Arial"/>
        <family val="2"/>
      </rPr>
      <t>: 2.0 tonnes CO2 / year</t>
    </r>
  </si>
  <si>
    <t xml:space="preserve">For homes outside the scope of EnerGuide (example: &gt;600m2 building area), a HOT2000 'General Mode' or hourly software model must be </t>
  </si>
  <si>
    <t xml:space="preserve">completed, and the calculator filled out to demonstrate compliance. </t>
  </si>
  <si>
    <t>Read the Modelling Guidelines for Large Homes</t>
  </si>
  <si>
    <t>https://vancouver.ca/files/cov/modelling-guidelines-large-homes.pdf</t>
  </si>
  <si>
    <t xml:space="preserve">Certified Passive House Projects and all-electric projects are exempt from this requirement. </t>
  </si>
  <si>
    <t>WHAT ARE THE MODELLING GUIDELINES FOR LARGE HOMES?</t>
  </si>
  <si>
    <t xml:space="preserve">The Vancouver Building By-law (Article 10.2.2.20) refers to Modelling Guidelines for Large Homes. The most recent guidelines can be downloaded from </t>
  </si>
  <si>
    <t>www.vancouver.ca/home-energy</t>
  </si>
  <si>
    <t xml:space="preserve">.  The guidelines were developed to provide a basis for calculating the total annual GHG emissions footprint of a house, </t>
  </si>
  <si>
    <t>including both base emissions accounted for by the energy model, as well as non-typical loads outside of the model. It is a reference document,</t>
  </si>
  <si>
    <t>the calculations from the guidelines are all built into the calculator</t>
  </si>
  <si>
    <t>WHO FILLS OUT AND SIGNS THE FORM?</t>
  </si>
  <si>
    <t xml:space="preserve">If the home falls under EnerGuide, an Energy Advisor (EA) models the home, fills out the calculator, signs and submits.
If outside of EnerGuide, an Energy Advisor and HOT2000 is still permitted to complete the form in a default mode. In addition, a trained-modeller can complete and sign the calculator provided the City of Vancouver Modelling Guidelines are followed.
</t>
  </si>
  <si>
    <t>HOW IS THE 325 SQUARE METER VALUE CALCULATED?</t>
  </si>
  <si>
    <r>
      <t xml:space="preserve">The square meter calculation is done for the </t>
    </r>
    <r>
      <rPr>
        <u/>
        <sz val="11"/>
        <color theme="1"/>
        <rFont val="Calibri"/>
        <family val="2"/>
        <scheme val="minor"/>
      </rPr>
      <t>principal residence</t>
    </r>
    <r>
      <rPr>
        <sz val="11"/>
        <rFont val="Calibri"/>
        <family val="2"/>
        <scheme val="minor"/>
      </rPr>
      <t xml:space="preserve"> on the property. The value does not include laneway homes, pool houses etc.</t>
    </r>
  </si>
  <si>
    <t>The GHG calculation is triggered if the Energy Advisor's conditioned interior space calculation used in HOT2000 is ≥325m2</t>
  </si>
  <si>
    <t>To complete the calculator, all conditioned, habited spaces on the property must be modelled. The energy use of the laneway house and guest house cabana (if conditioned space) must have models completed and the energy use inputted in the calculator.</t>
  </si>
  <si>
    <t>WHAT ARE NON-TYPICAL LOADS?</t>
  </si>
  <si>
    <r>
      <rPr>
        <b/>
        <sz val="11"/>
        <color theme="1"/>
        <rFont val="Calibri"/>
        <family val="2"/>
        <scheme val="minor"/>
      </rPr>
      <t>Non-typical loads are energy uses that are not captured within the typical base loads in the EnerGuide program</t>
    </r>
    <r>
      <rPr>
        <sz val="11"/>
        <rFont val="Calibri"/>
        <family val="2"/>
        <scheme val="minor"/>
      </rPr>
      <t>. Where non-typical energy loads are present in the development, the modeller shall include the energy and GHG emissions from those loads in the total footprint of the development. This is built into the calculator spreadsheet. 
Certain items such as cooktops, ice melt systems and outdoor fireplace BTU ratings are not typically included in EnerGuide reporting. Therefore, the Energy Advisor or modeller must work with the builder / designer / homeowner to gather the number of intended non-typical loads on the property</t>
    </r>
  </si>
  <si>
    <t>WHAT IF I NEED TO ADD ITEMS NOT IN THE LIST?</t>
  </si>
  <si>
    <t xml:space="preserve">There may be items in the home design that aren't listed in the calculator specifically. There are blank rows in the template to allow for additions. However, you will need to generate a reasonable GJ/a for that product. 
</t>
  </si>
  <si>
    <t>GHG EMISSIONS CALCULATOR FOR LARGE HOMES</t>
  </si>
  <si>
    <t>One and Two Family Dwellings over 325 square meters</t>
  </si>
  <si>
    <t xml:space="preserve">This checklist must be completed electronically for 1&amp;2 Family homes with a primary dwelling floor area ≥325 m2 applying for a Building Permit after March 1st 2018. </t>
  </si>
  <si>
    <t>Project Information</t>
  </si>
  <si>
    <t>Exemptions</t>
  </si>
  <si>
    <t>All-electric service</t>
  </si>
  <si>
    <t>Modelling Software:</t>
  </si>
  <si>
    <t>Passive House / Net Zero</t>
  </si>
  <si>
    <t>Modelling completed by:</t>
  </si>
  <si>
    <t>Calculated Floor Area (m2):</t>
  </si>
  <si>
    <t xml:space="preserve">Date: </t>
  </si>
  <si>
    <t>Heating Systems Modelling</t>
  </si>
  <si>
    <t>Heating System</t>
  </si>
  <si>
    <t>Energy type</t>
  </si>
  <si>
    <r>
      <t>System type</t>
    </r>
    <r>
      <rPr>
        <sz val="10"/>
        <rFont val="Arial"/>
        <family val="2"/>
      </rPr>
      <t xml:space="preserve"> </t>
    </r>
    <r>
      <rPr>
        <i/>
        <sz val="11"/>
        <color theme="1"/>
        <rFont val="Calibri"/>
        <family val="2"/>
        <scheme val="minor"/>
      </rPr>
      <t>(dropdown)</t>
    </r>
  </si>
  <si>
    <r>
      <t xml:space="preserve">System details </t>
    </r>
    <r>
      <rPr>
        <i/>
        <sz val="11"/>
        <color theme="1"/>
        <rFont val="Calibri"/>
        <family val="2"/>
        <scheme val="minor"/>
      </rPr>
      <t>(optional)</t>
    </r>
  </si>
  <si>
    <t>Primary</t>
  </si>
  <si>
    <t>Secondary (backup / peak)</t>
  </si>
  <si>
    <t>Domestic Hot Water</t>
  </si>
  <si>
    <t>Model Summary</t>
  </si>
  <si>
    <t>Primary Dwelling Energy Model Results</t>
  </si>
  <si>
    <t>Energy Consumption (GJ/a)</t>
  </si>
  <si>
    <t>Fuel Type
(Elec/NG)</t>
  </si>
  <si>
    <r>
      <t>GHG Emission Factor
(kgCO</t>
    </r>
    <r>
      <rPr>
        <b/>
        <vertAlign val="subscript"/>
        <sz val="10"/>
        <color theme="1"/>
        <rFont val="Calibri"/>
        <family val="2"/>
        <scheme val="minor"/>
      </rPr>
      <t>2</t>
    </r>
    <r>
      <rPr>
        <b/>
        <sz val="10"/>
        <color theme="1"/>
        <rFont val="Calibri"/>
        <family val="2"/>
        <scheme val="minor"/>
      </rPr>
      <t>e/GJ)</t>
    </r>
  </si>
  <si>
    <r>
      <t>GHG Emissions 
(tCO</t>
    </r>
    <r>
      <rPr>
        <b/>
        <vertAlign val="subscript"/>
        <sz val="10"/>
        <color theme="1"/>
        <rFont val="Calibri"/>
        <family val="2"/>
        <scheme val="minor"/>
      </rPr>
      <t>2</t>
    </r>
    <r>
      <rPr>
        <b/>
        <sz val="10"/>
        <color theme="1"/>
        <rFont val="Calibri"/>
        <family val="2"/>
        <scheme val="minor"/>
      </rPr>
      <t>e)</t>
    </r>
  </si>
  <si>
    <t>Modelled Electricity Consumption</t>
  </si>
  <si>
    <t xml:space="preserve">         </t>
  </si>
  <si>
    <t>Modelled Natural Gas Consumption</t>
  </si>
  <si>
    <t>Primary Dwelling GHG Emissions in tCO2e</t>
  </si>
  <si>
    <t>Non-Typical Load Calculations</t>
  </si>
  <si>
    <t>Installed
(#)</t>
  </si>
  <si>
    <r>
      <t>Area/
Length
(m</t>
    </r>
    <r>
      <rPr>
        <b/>
        <vertAlign val="superscript"/>
        <sz val="10"/>
        <color theme="1"/>
        <rFont val="Calibri"/>
        <family val="2"/>
        <scheme val="minor"/>
      </rPr>
      <t>2</t>
    </r>
    <r>
      <rPr>
        <b/>
        <sz val="10"/>
        <color theme="1"/>
        <rFont val="Calibri"/>
        <family val="2"/>
        <scheme val="minor"/>
      </rPr>
      <t xml:space="preserve"> or m)</t>
    </r>
  </si>
  <si>
    <t>Energy Consumption
(GJ/a)</t>
  </si>
  <si>
    <t>Indoor Appliances</t>
  </si>
  <si>
    <t>Gas Clothes Dryer</t>
  </si>
  <si>
    <t>Indoor Fireplace (&gt;60 % Efficiency)</t>
  </si>
  <si>
    <t>Indoor Fireplace (≤60 % Efficiency)</t>
  </si>
  <si>
    <t>Gas Appliance Rough-in</t>
  </si>
  <si>
    <t>Outdoor Fireplaces</t>
  </si>
  <si>
    <t>&lt;30,000 btu/hr (8.8 kW)</t>
  </si>
  <si>
    <t>&lt;100,000 btu/hr (29.3 kW)</t>
  </si>
  <si>
    <t>≥100,000 btu/hr (29.3 kW)</t>
  </si>
  <si>
    <t>Rough-in</t>
  </si>
  <si>
    <t>Outdoor Heaters &amp; Grills</t>
  </si>
  <si>
    <t>Plumbed Space or Decorative Space Heaters</t>
  </si>
  <si>
    <t>Plumbed BBQ's and Grills</t>
  </si>
  <si>
    <t>Pools and Hot Tubs</t>
  </si>
  <si>
    <r>
      <t>Outdoor Pool (Above or Below Ground, Natural Gas Heater, Area in m</t>
    </r>
    <r>
      <rPr>
        <vertAlign val="superscript"/>
        <sz val="11"/>
        <color theme="1"/>
        <rFont val="Calibri"/>
        <family val="2"/>
        <scheme val="minor"/>
      </rPr>
      <t>2</t>
    </r>
    <r>
      <rPr>
        <sz val="10"/>
        <rFont val="Arial"/>
        <family val="2"/>
      </rPr>
      <t>)</t>
    </r>
  </si>
  <si>
    <r>
      <t>Indoor Pool (Natural Gas Heater, Area in m</t>
    </r>
    <r>
      <rPr>
        <vertAlign val="superscript"/>
        <sz val="11"/>
        <color theme="1"/>
        <rFont val="Calibri"/>
        <family val="2"/>
        <scheme val="minor"/>
      </rPr>
      <t>2</t>
    </r>
    <r>
      <rPr>
        <sz val="10"/>
        <rFont val="Arial"/>
        <family val="2"/>
      </rPr>
      <t>)</t>
    </r>
  </si>
  <si>
    <t>Indoor or Outdoor Hot Tub</t>
  </si>
  <si>
    <t>Cooking Areas</t>
  </si>
  <si>
    <t>Supplemental Stove, Oven, or Cooktop</t>
  </si>
  <si>
    <t>Outbuildings</t>
  </si>
  <si>
    <t>Pool House</t>
  </si>
  <si>
    <t>Heated Garage</t>
  </si>
  <si>
    <t>Other Outbuilding</t>
  </si>
  <si>
    <r>
      <t>Heated Surfaces and Snowmelt System (Area in m</t>
    </r>
    <r>
      <rPr>
        <vertAlign val="superscript"/>
        <sz val="11"/>
        <color theme="1"/>
        <rFont val="Calibri"/>
        <family val="2"/>
        <scheme val="minor"/>
      </rPr>
      <t>2</t>
    </r>
    <r>
      <rPr>
        <sz val="10"/>
        <rFont val="Arial"/>
        <family val="2"/>
      </rPr>
      <t>)</t>
    </r>
  </si>
  <si>
    <t>De-Icing Cable (Length in m)</t>
  </si>
  <si>
    <t>Spa Rooms (Natural Gas Heater)</t>
  </si>
  <si>
    <t>Heated Surfaces and Snowmelt System (Area in m2)</t>
  </si>
  <si>
    <t>Non-Typical Load GHG Emissions in tCO2e</t>
  </si>
  <si>
    <t>Total GHG Emissions Compliance Check</t>
  </si>
  <si>
    <t>Primary Dwelling</t>
  </si>
  <si>
    <r>
      <t>tCO</t>
    </r>
    <r>
      <rPr>
        <vertAlign val="subscript"/>
        <sz val="11"/>
        <color theme="1"/>
        <rFont val="Calibri"/>
        <family val="2"/>
        <scheme val="minor"/>
      </rPr>
      <t>2</t>
    </r>
    <r>
      <rPr>
        <sz val="10"/>
        <rFont val="Arial"/>
        <family val="2"/>
      </rPr>
      <t>e</t>
    </r>
  </si>
  <si>
    <t>Non-Typical Loads</t>
  </si>
  <si>
    <t>Total</t>
  </si>
  <si>
    <t>Compliant with Large Homes policy?</t>
  </si>
  <si>
    <t xml:space="preserve">  Signed: __________________________________________________________</t>
  </si>
  <si>
    <t>Date: _____________________________________________________________</t>
  </si>
  <si>
    <t>www.vancouver.ca/homeenergy</t>
  </si>
  <si>
    <t xml:space="preserve">Applications after March 1st 2025 to September 15th 2025 </t>
  </si>
  <si>
    <t>Error fixes
- corrected MEUI values
- HRV efficiencies aligned with VBBL 2019 values
- Flat roof insulation values aligned with VBBL 2019
- fixed NLA limit to &lt;1200ft2 buildings in mid-construction and as-built checklist (permitted in all buildings)</t>
  </si>
  <si>
    <t>September 15th 2025</t>
  </si>
  <si>
    <t>Applications after September 15th 2025</t>
  </si>
  <si>
    <t>Sep 15 2025</t>
  </si>
  <si>
    <r>
      <t xml:space="preserve">Electric or Gas UEF </t>
    </r>
    <r>
      <rPr>
        <sz val="10"/>
        <color rgb="FFFF0000"/>
        <rFont val="Arial"/>
        <family val="2"/>
      </rPr>
      <t>≥ 0.92 OR TE≥ 0.90</t>
    </r>
  </si>
  <si>
    <t>COPh</t>
  </si>
  <si>
    <t>Coefficient of Performance for heating</t>
  </si>
  <si>
    <t>Heating/Cooling</t>
  </si>
  <si>
    <t>Seasonal Energy Efficiency Ratio</t>
  </si>
  <si>
    <t>SEER</t>
  </si>
  <si>
    <t xml:space="preserve">RSI 3.85(Minimum R22 eff.) </t>
  </si>
  <si>
    <t>1.3 Attic space</t>
  </si>
  <si>
    <t>RSI 8.5(Minimum R48 eff.)</t>
  </si>
  <si>
    <r>
      <t>1.3</t>
    </r>
    <r>
      <rPr>
        <b/>
        <sz val="9"/>
        <color rgb="FFFF0000"/>
        <rFont val="Arial"/>
        <family val="2"/>
      </rPr>
      <t xml:space="preserve"> </t>
    </r>
    <r>
      <rPr>
        <b/>
        <sz val="9"/>
        <rFont val="Arial"/>
        <family val="2"/>
      </rPr>
      <t>Attic Space</t>
    </r>
  </si>
  <si>
    <t xml:space="preserve">RSI 4.3 (Minimum R24 eff.) </t>
  </si>
  <si>
    <t>1.5 Insulation Under Slab and Around Edge</t>
  </si>
  <si>
    <t>RSI 7.04(Minimum R40 eff.)</t>
  </si>
  <si>
    <t>RSI 2.45(Minimum R14 eff.)</t>
  </si>
  <si>
    <t xml:space="preserve">RSI 4.3(Minimum R24 eff.) </t>
  </si>
  <si>
    <t>RSI 4.22(Minimum R24 eff.)</t>
  </si>
  <si>
    <t>RSI 0.42(Thermal break meets R2.4 eff.)</t>
  </si>
  <si>
    <t>RSI 4.30</t>
  </si>
  <si>
    <r>
      <t>1.4</t>
    </r>
    <r>
      <rPr>
        <sz val="9"/>
        <color theme="1"/>
        <rFont val="Arial"/>
        <family val="2"/>
      </rPr>
      <t xml:space="preserve"> </t>
    </r>
    <r>
      <rPr>
        <b/>
        <sz val="9"/>
        <color theme="1"/>
        <rFont val="Arial"/>
        <family val="2"/>
      </rPr>
      <t>Flat, vaulted and cathedral roofs</t>
    </r>
  </si>
  <si>
    <r>
      <t>1.9 Deck</t>
    </r>
    <r>
      <rPr>
        <sz val="8"/>
        <rFont val="Arial"/>
        <family val="2"/>
      </rPr>
      <t>(Flat roof with pedestrain access,over living space)</t>
    </r>
  </si>
  <si>
    <t>RSI 4.03</t>
  </si>
  <si>
    <r>
      <t>If Area ≤ 10.0m</t>
    </r>
    <r>
      <rPr>
        <vertAlign val="superscript"/>
        <sz val="8"/>
        <rFont val="Arial"/>
        <family val="2"/>
      </rPr>
      <t>2</t>
    </r>
    <r>
      <rPr>
        <sz val="8"/>
        <rFont val="Arial"/>
        <family val="2"/>
      </rPr>
      <t>,RSI 4.03(Minimum R23 eff.)-If Not,RSI 7.04(Minimum R40 eff.)</t>
    </r>
  </si>
  <si>
    <r>
      <t>1.9</t>
    </r>
    <r>
      <rPr>
        <b/>
        <sz val="9"/>
        <color rgb="FFFF0000"/>
        <rFont val="Arial"/>
        <family val="2"/>
      </rPr>
      <t xml:space="preserve"> </t>
    </r>
    <r>
      <rPr>
        <b/>
        <sz val="9"/>
        <rFont val="Arial"/>
        <family val="2"/>
      </rPr>
      <t>Deck(</t>
    </r>
    <r>
      <rPr>
        <b/>
        <sz val="8"/>
        <rFont val="Arial"/>
        <family val="2"/>
      </rPr>
      <t>Flat roof with pedestrain access,over living space)</t>
    </r>
  </si>
  <si>
    <t>1.6 Exposed floors(Framed and Concrete slab)</t>
  </si>
  <si>
    <t xml:space="preserve">EA Email address: </t>
  </si>
  <si>
    <t>EA Signature and Date:</t>
  </si>
  <si>
    <t xml:space="preserve">  Builder Signature and Date:</t>
  </si>
  <si>
    <r>
      <t xml:space="preserve"> ENERGY TARGETS</t>
    </r>
    <r>
      <rPr>
        <b/>
        <sz val="10"/>
        <color rgb="FFC00000"/>
        <rFont val="Arial"/>
        <family val="2"/>
      </rPr>
      <t xml:space="preserve"> - </t>
    </r>
    <r>
      <rPr>
        <b/>
        <i/>
        <sz val="10"/>
        <color rgb="FFC00000"/>
        <rFont val="Arial"/>
        <family val="2"/>
      </rPr>
      <t>only if performance path is selected</t>
    </r>
  </si>
  <si>
    <t>1.2 NLA @10Pa (cm2/m2)</t>
  </si>
  <si>
    <t>0.89 NLR @50Pa(L/s-m2)</t>
  </si>
  <si>
    <t>Exterior - Liquid applied</t>
  </si>
  <si>
    <t>Interior - Sealed polyethylene</t>
  </si>
  <si>
    <t>Interior - Sealed drywall</t>
  </si>
  <si>
    <t>Exterior - Sealed membrane</t>
  </si>
  <si>
    <t>Exterior - Taped sheathing</t>
  </si>
  <si>
    <t>Exterior - Sealed insulation</t>
  </si>
  <si>
    <t>Combination - (indicate details in "Additional Notes")</t>
  </si>
  <si>
    <t>2.1 Swinging Doors with or without glazing-Transoms,Sidelites</t>
  </si>
  <si>
    <t xml:space="preserve">USI 1.44 or lower </t>
  </si>
  <si>
    <t>*WINDOW U VALUE DEPENDENT ON WWR IN PRESCRIPTIVE</t>
  </si>
  <si>
    <t>*area yes/no</t>
  </si>
  <si>
    <t>*clearing the cells in Q99 S99</t>
  </si>
  <si>
    <t>*clearing the cells in Y57 AC57</t>
  </si>
  <si>
    <t>Skylight Size</t>
  </si>
  <si>
    <t>conditional DHW DROP DOWN</t>
  </si>
  <si>
    <t>DROP DOWN OPTIONS</t>
  </si>
  <si>
    <t>ELECTRIC</t>
  </si>
  <si>
    <t>GAS</t>
  </si>
  <si>
    <t>Insulation Under Slab&amp;Around Edge</t>
  </si>
  <si>
    <t>Assembly Description</t>
  </si>
  <si>
    <t>Above-grade walls &amp; floor headers</t>
  </si>
  <si>
    <t>Attic Space</t>
  </si>
  <si>
    <t>Flat, vaulted and cathedral roofs</t>
  </si>
  <si>
    <t>Exposed floor(Framed &amp; concrete slab)</t>
  </si>
  <si>
    <t xml:space="preserve">Air barrier </t>
  </si>
  <si>
    <t>Details(Assembley/System Type/Fuel Type/Etc)</t>
  </si>
  <si>
    <t>Instalation Status</t>
  </si>
  <si>
    <t>Balconies, eyebrows,slab edges</t>
  </si>
  <si>
    <t>Deck</t>
  </si>
  <si>
    <t>Below-grade walls</t>
  </si>
  <si>
    <t>Swinging Doors with or without glazing-Transoms,Sidelites</t>
  </si>
  <si>
    <t xml:space="preserve">Aside from front entry door, USI ≤1.80 </t>
  </si>
  <si>
    <t xml:space="preserve">Aside from front entry door, USI ≤1.84 </t>
  </si>
  <si>
    <t>Window, curtainwall,glazed door</t>
  </si>
  <si>
    <t xml:space="preserve">Skylights and roof hatches  </t>
  </si>
  <si>
    <t>RSI value/</t>
  </si>
  <si>
    <r>
      <t xml:space="preserve">Secondary </t>
    </r>
    <r>
      <rPr>
        <b/>
        <sz val="9"/>
        <rFont val="Arial"/>
        <family val="2"/>
      </rPr>
      <t>Heating</t>
    </r>
    <r>
      <rPr>
        <i/>
        <sz val="8"/>
        <color rgb="FFFF0000"/>
        <rFont val="Arial"/>
        <family val="2"/>
      </rPr>
      <t xml:space="preserve"> </t>
    </r>
  </si>
  <si>
    <t>Principle Heating/cooling</t>
  </si>
  <si>
    <t>Secondary Heating</t>
  </si>
  <si>
    <t>Fuel type</t>
  </si>
  <si>
    <t>System type</t>
  </si>
  <si>
    <t>Space Heating and Cooling</t>
  </si>
  <si>
    <t>Ventilation</t>
  </si>
  <si>
    <t>Secondary Equipment &amp; Appliances</t>
  </si>
  <si>
    <t>RSI(m2k/w)/ACH/Efficiency</t>
  </si>
  <si>
    <t>*change color helper cells</t>
  </si>
  <si>
    <t>*RESPECTIVE CELL</t>
  </si>
  <si>
    <t>AH78</t>
  </si>
  <si>
    <t>AH80</t>
  </si>
  <si>
    <t>AH82</t>
  </si>
  <si>
    <t>AH84</t>
  </si>
  <si>
    <t>AH86</t>
  </si>
  <si>
    <t>AH88</t>
  </si>
  <si>
    <t>AH90</t>
  </si>
  <si>
    <t>AH92</t>
  </si>
  <si>
    <t>AH94</t>
  </si>
  <si>
    <t>*HELPER CELL TO EXTRACT NUMBER FROM STRING</t>
  </si>
  <si>
    <t>Skylight</t>
  </si>
  <si>
    <t>Roof Hatch</t>
  </si>
  <si>
    <t>Tubular</t>
  </si>
  <si>
    <t>Proposed Specification
(assembly, system,spec, etc.)</t>
  </si>
  <si>
    <t>List Skylight,Roof hatch,Tubular spec below</t>
  </si>
  <si>
    <t>Helpers for HP</t>
  </si>
  <si>
    <t>Split System</t>
  </si>
  <si>
    <t>leave the following cell blank X09</t>
  </si>
  <si>
    <t xml:space="preserve">Single package </t>
  </si>
  <si>
    <t>HELPER CELL</t>
  </si>
  <si>
    <t>Gas boiler</t>
  </si>
  <si>
    <t>Gas furnace</t>
  </si>
  <si>
    <t>Sytem Type</t>
  </si>
  <si>
    <t>Efficiency/Capacity/Description</t>
  </si>
  <si>
    <t># of Gas Clothes Dryers</t>
  </si>
  <si>
    <t># of Gas Stove</t>
  </si>
  <si>
    <t>Others</t>
  </si>
  <si>
    <t>(Describe)</t>
  </si>
  <si>
    <t>Gas Fireplaces&lt;60,000(Btu/hr)</t>
  </si>
  <si>
    <t>List window spec(SHGC,Triple/double,Frame material)</t>
  </si>
  <si>
    <t>List door specs below(Frame material,slab material,.)</t>
  </si>
  <si>
    <t>List Skylight,Tubular and Roof hatch Spec below</t>
  </si>
  <si>
    <t>Tubular(USI)</t>
  </si>
  <si>
    <t>Skylight(USI)</t>
  </si>
  <si>
    <t>Hatch(USI)</t>
  </si>
  <si>
    <t>Fireplace</t>
  </si>
  <si>
    <t># of Natural gas Fireplace</t>
  </si>
  <si>
    <t>Air leakage detection approach:</t>
  </si>
  <si>
    <t>Thermal Imaging</t>
  </si>
  <si>
    <t>Leakage Spot-Check</t>
  </si>
  <si>
    <r>
      <t>MID-CONSTRUCTION CHECKLIST</t>
    </r>
    <r>
      <rPr>
        <b/>
        <sz val="11"/>
        <rFont val="Arial"/>
        <family val="2"/>
      </rPr>
      <t xml:space="preserve">
</t>
    </r>
    <r>
      <rPr>
        <sz val="11"/>
        <color rgb="FFC00000"/>
        <rFont val="Arial"/>
        <family val="2"/>
      </rPr>
      <t xml:space="preserve"> New 1&amp;2 Family and 1-3 Storey Residential Buildings</t>
    </r>
  </si>
  <si>
    <t xml:space="preserve"> EA name and EA #:</t>
  </si>
  <si>
    <t xml:space="preserve"> EA Email address: </t>
  </si>
  <si>
    <t xml:space="preserve"> EA Phone Number :</t>
  </si>
  <si>
    <t>EA Phone Number :</t>
  </si>
  <si>
    <t>Builder Signature and Date:</t>
  </si>
  <si>
    <t>• This review was completed by the same advisor and/or team that created the original energy model and has been reviewed by SO</t>
  </si>
  <si>
    <r>
      <t>Total Primary Dwelling Units (#)</t>
    </r>
    <r>
      <rPr>
        <i/>
        <sz val="8"/>
        <rFont val="Arial"/>
        <family val="2"/>
      </rPr>
      <t>(dropdown)</t>
    </r>
  </si>
  <si>
    <r>
      <t>Total Secondary Suites (#)</t>
    </r>
    <r>
      <rPr>
        <i/>
        <sz val="8"/>
        <rFont val="Arial"/>
        <family val="2"/>
      </rPr>
      <t>(dropdown)</t>
    </r>
  </si>
  <si>
    <r>
      <t>VBBL Energy Compliance Path</t>
    </r>
    <r>
      <rPr>
        <i/>
        <sz val="8"/>
        <rFont val="Arial"/>
        <family val="2"/>
      </rPr>
      <t>(dropdown)</t>
    </r>
  </si>
  <si>
    <t>Version 4</t>
  </si>
  <si>
    <t>Maximum P</t>
  </si>
  <si>
    <t>Electric or Gas UEF ≥ 0.92 OR TE≥ 0.90</t>
  </si>
  <si>
    <t>Leakage Spot check</t>
  </si>
  <si>
    <t xml:space="preserve">Ventilation </t>
  </si>
  <si>
    <t xml:space="preserve">HRV - 75% SRE @ 0 deg C (on continuous mode or better). </t>
  </si>
  <si>
    <r>
      <t>FINAL (AS-BUILT) CHECKLIST</t>
    </r>
    <r>
      <rPr>
        <b/>
        <sz val="11"/>
        <rFont val="Arial"/>
        <family val="2"/>
      </rPr>
      <t xml:space="preserve">
</t>
    </r>
    <r>
      <rPr>
        <sz val="11"/>
        <color rgb="FFC00000"/>
        <rFont val="Arial"/>
        <family val="2"/>
      </rPr>
      <t xml:space="preserve"> New 1&amp;2 Family and 1-3 Storey Residential Buildings</t>
    </r>
  </si>
  <si>
    <t>Final Blower Door Airtightness Testing (select applicable procedure)</t>
  </si>
  <si>
    <t>Mechanical systems and fans are off.</t>
  </si>
  <si>
    <t xml:space="preserve">Access hatches(to crawlspace and attic) are closed </t>
  </si>
  <si>
    <t>As-operated Test:Fans and vents uncovered.</t>
  </si>
  <si>
    <t xml:space="preserve">Exterior doors and windows closed-Interior doors open </t>
  </si>
  <si>
    <t xml:space="preserve">  EA name and EA #:</t>
  </si>
  <si>
    <t xml:space="preserve">  EA Email address:</t>
  </si>
  <si>
    <t xml:space="preserve">  EA Phone Number :</t>
  </si>
  <si>
    <t>EA Signature and date:</t>
  </si>
  <si>
    <t>Builder Signature: and Date:</t>
  </si>
  <si>
    <r>
      <t xml:space="preserve">These checklists are for use by Energy Advisors (or other accepted professionals) to verify that the energy efficiency measures indicated in the home design are compliant with the Vancouver Building By-law requirements in Part 10. 
The requirements and checklists apply to single family homes, laneway homes, townhouses, rowhouses, duplexes and Multi Family Residential buildings up to 3 storeys and under 600m2. The Energy Advisor must be certified through an NRCan-recognized Service Organization. The Energy Advisor must complete the work on-site, or at least be present on-site when work is being completed. Some projects may be out of scope for an Energy Advisor. In this case, a qualified professional must complete the forms, and complete the associated testing and on-site verification as required. 
</t>
    </r>
    <r>
      <rPr>
        <b/>
        <sz val="10"/>
        <color rgb="FFC00000"/>
        <rFont val="Arial"/>
        <family val="2"/>
      </rPr>
      <t xml:space="preserve"> </t>
    </r>
    <r>
      <rPr>
        <b/>
        <sz val="10"/>
        <color rgb="FFFF0000"/>
        <rFont val="Arial"/>
        <family val="2"/>
      </rPr>
      <t>- Building permit applications before January 1st 2022</t>
    </r>
    <r>
      <rPr>
        <sz val="10"/>
        <color rgb="FFFF0000"/>
        <rFont val="Arial"/>
        <family val="2"/>
      </rPr>
      <t xml:space="preserve"> - </t>
    </r>
    <r>
      <rPr>
        <b/>
        <sz val="10"/>
        <color rgb="FFFF0000"/>
        <rFont val="Arial"/>
        <family val="2"/>
      </rPr>
      <t>version 2.3</t>
    </r>
    <r>
      <rPr>
        <sz val="10"/>
        <color rgb="FFFF0000"/>
        <rFont val="Arial"/>
        <family val="2"/>
      </rPr>
      <t xml:space="preserve">
 - </t>
    </r>
    <r>
      <rPr>
        <b/>
        <sz val="10"/>
        <color rgb="FFFF0000"/>
        <rFont val="Arial"/>
        <family val="2"/>
      </rPr>
      <t xml:space="preserve">Building permit applications January 1st 2022 to February 28th 2025 </t>
    </r>
    <r>
      <rPr>
        <sz val="10"/>
        <color rgb="FFFF0000"/>
        <rFont val="Arial"/>
        <family val="2"/>
      </rPr>
      <t xml:space="preserve">- </t>
    </r>
    <r>
      <rPr>
        <b/>
        <sz val="10"/>
        <color rgb="FFFF0000"/>
        <rFont val="Arial"/>
        <family val="2"/>
      </rPr>
      <t xml:space="preserve">version 2.6  </t>
    </r>
    <r>
      <rPr>
        <sz val="10"/>
        <color rgb="FFFF0000"/>
        <rFont val="Arial"/>
        <family val="2"/>
      </rPr>
      <t xml:space="preserve">
 - </t>
    </r>
    <r>
      <rPr>
        <b/>
        <sz val="10"/>
        <color rgb="FFFF0000"/>
        <rFont val="Arial"/>
        <family val="2"/>
      </rPr>
      <t>Building permit applications after March 1st 2025</t>
    </r>
    <r>
      <rPr>
        <sz val="10"/>
        <color rgb="FFFF0000"/>
        <rFont val="Arial"/>
        <family val="2"/>
      </rPr>
      <t xml:space="preserve">  </t>
    </r>
    <r>
      <rPr>
        <b/>
        <sz val="10"/>
        <color rgb="FFFF0000"/>
        <rFont val="Arial"/>
        <family val="2"/>
      </rPr>
      <t>to September 15th 2025  - version 3.0</t>
    </r>
    <r>
      <rPr>
        <sz val="10"/>
        <color rgb="FFFF0000"/>
        <rFont val="Arial"/>
        <family val="2"/>
      </rPr>
      <t xml:space="preserve">  
</t>
    </r>
    <r>
      <rPr>
        <b/>
        <sz val="10"/>
        <color rgb="FFFF0000"/>
        <rFont val="Arial"/>
        <family val="2"/>
      </rPr>
      <t xml:space="preserve"> - Building permit applications after September 15th 2025 - version 4 or later </t>
    </r>
    <r>
      <rPr>
        <b/>
        <sz val="10"/>
        <rFont val="Arial"/>
        <family val="2"/>
      </rPr>
      <t xml:space="preserve">
</t>
    </r>
    <r>
      <rPr>
        <sz val="10"/>
        <rFont val="Arial"/>
        <family val="2"/>
      </rPr>
      <t xml:space="preserve">The checklist versions are located on the 1-3 storey webpage (link below). Checklists do not need to be updated to the most recent version, should there be a delay between submission and review.
 If you have any questions regarding the information requested on this form:
</t>
    </r>
  </si>
  <si>
    <r>
      <t xml:space="preserve">Heated 
Floor Area </t>
    </r>
    <r>
      <rPr>
        <i/>
        <sz val="9"/>
        <color theme="0"/>
        <rFont val="Arial"/>
        <family val="2"/>
      </rPr>
      <t>(m2)</t>
    </r>
  </si>
  <si>
    <r>
      <t xml:space="preserve">Total site GHG's </t>
    </r>
    <r>
      <rPr>
        <i/>
        <sz val="8"/>
        <rFont val="Arial"/>
        <family val="2"/>
      </rPr>
      <t>(tCO2e</t>
    </r>
    <r>
      <rPr>
        <i/>
        <sz val="8"/>
        <color rgb="FFFF0000"/>
        <rFont val="Arial"/>
        <family val="2"/>
      </rPr>
      <t xml:space="preserve"> </t>
    </r>
    <r>
      <rPr>
        <i/>
        <sz val="8"/>
        <rFont val="Arial"/>
        <family val="2"/>
      </rPr>
      <t>from calculator tab)</t>
    </r>
  </si>
  <si>
    <r>
      <t>Is Window-to-wall ratio &gt; 30%?</t>
    </r>
    <r>
      <rPr>
        <sz val="8"/>
        <rFont val="Arial"/>
        <family val="2"/>
      </rPr>
      <t>(Drop down)</t>
    </r>
  </si>
  <si>
    <t>MAKE CALCULATION OF TEDI/MEUI RESPOMSIVE</t>
  </si>
  <si>
    <t>SUM</t>
  </si>
  <si>
    <t>HEATEFD FLOOR AREA</t>
  </si>
  <si>
    <t>AREA*MEUI</t>
  </si>
  <si>
    <t>AREA*TEDI</t>
  </si>
  <si>
    <t>Area*MEUI/AREA</t>
  </si>
  <si>
    <t>Area*TEDI/AREA</t>
  </si>
  <si>
    <t>1 GJ = 277.78 kWh</t>
  </si>
  <si>
    <t>Flow rate:</t>
  </si>
  <si>
    <t>Maximum P:</t>
  </si>
  <si>
    <t xml:space="preserve">HRV - 75% SRE @ 0 deg C (on continuous mode or better)
</t>
  </si>
  <si>
    <t>1.9 Deck(Flat roof with pedestrain access,over living space)</t>
  </si>
  <si>
    <t>If Area ≤ 10.0m2,RSI 4.03(Minimum R23 eff.)-If Not,RSI 7.04(Minimum R40 eff.)</t>
  </si>
  <si>
    <t xml:space="preserve">
=IF(1=1; "Yes"; "No")</t>
  </si>
  <si>
    <t xml:space="preserve">H2K ACH Calcuation </t>
  </si>
  <si>
    <t>AH74</t>
  </si>
  <si>
    <t>AH76</t>
  </si>
  <si>
    <t>SKYLIGHT</t>
  </si>
  <si>
    <t>ROOF</t>
  </si>
  <si>
    <t>TUBULAR</t>
  </si>
  <si>
    <t>AH97</t>
  </si>
  <si>
    <t>AJ97</t>
  </si>
  <si>
    <t>AN97</t>
  </si>
  <si>
    <t>HDD</t>
  </si>
  <si>
    <t>ADJUSTED TEDI</t>
  </si>
  <si>
    <r>
      <rPr>
        <b/>
        <sz val="9"/>
        <rFont val="Arial"/>
        <family val="2"/>
      </rPr>
      <t>Adjusted TEDI</t>
    </r>
    <r>
      <rPr>
        <b/>
        <sz val="10"/>
        <rFont val="Arial"/>
        <family val="2"/>
      </rPr>
      <t xml:space="preserve">
</t>
    </r>
    <r>
      <rPr>
        <i/>
        <sz val="8"/>
        <rFont val="Arial"/>
        <family val="2"/>
      </rPr>
      <t>(kWh/m2/year)</t>
    </r>
  </si>
  <si>
    <t>Efficiency Rating (dropdown)</t>
  </si>
  <si>
    <t>2.2 Windows, curtainwalls,glazed doors</t>
  </si>
  <si>
    <t>Interior volume has been used</t>
  </si>
  <si>
    <t>One zone test has been performed</t>
  </si>
  <si>
    <t>Volume</t>
  </si>
  <si>
    <t>House Volume</t>
  </si>
  <si>
    <t>H2K ACH Calcuation</t>
  </si>
  <si>
    <t>ACH@50Pa(monometer)</t>
  </si>
  <si>
    <t xml:space="preserve">NLR(L/s/m2) @50 Pa </t>
  </si>
  <si>
    <t xml:space="preserve">     </t>
  </si>
  <si>
    <t>Builder company :</t>
  </si>
  <si>
    <t>Contact name &amp; no:</t>
  </si>
  <si>
    <t>N files should be submitted to the NRCan portal by your SO</t>
  </si>
  <si>
    <t xml:space="preserve">To obtain the occupancy permit, a final EnerGuide (N-file) assessment of the home must be completed and submitted to the COV </t>
  </si>
  <si>
    <t>and NRCan</t>
  </si>
  <si>
    <t>&lt;-</t>
  </si>
  <si>
    <t>https://vancouver.ca/home-property-development/energy-efficiency-requirements-and-resources-for-homes.aspx</t>
  </si>
  <si>
    <t>&gt;12.2m(both dir)</t>
  </si>
  <si>
    <t xml:space="preserve">    Building Plan Author:</t>
  </si>
  <si>
    <t>Building Plan Date:</t>
  </si>
  <si>
    <t xml:space="preserve">     Building Plan Version:</t>
  </si>
  <si>
    <t xml:space="preserve">  SO Company name:</t>
  </si>
  <si>
    <t xml:space="preserve"> EA Signature &amp;Date:</t>
  </si>
  <si>
    <t>-Compliance with 2025 VBBL,Automation features,Oversight features</t>
  </si>
  <si>
    <t>This building falls outside of ERS rating(2.1.1 Guideline)</t>
  </si>
  <si>
    <r>
      <rPr>
        <b/>
        <sz val="8"/>
        <color theme="1"/>
        <rFont val="Arial"/>
        <family val="2"/>
      </rPr>
      <t>List Door specs below</t>
    </r>
    <r>
      <rPr>
        <sz val="8"/>
        <color theme="1"/>
        <rFont val="Arial"/>
        <family val="2"/>
      </rPr>
      <t>(Frame material,slab material,.</t>
    </r>
    <r>
      <rPr>
        <sz val="9"/>
        <color theme="1"/>
        <rFont val="Arial"/>
        <family val="2"/>
      </rPr>
      <t>)</t>
    </r>
  </si>
  <si>
    <r>
      <rPr>
        <b/>
        <sz val="8"/>
        <color theme="1"/>
        <rFont val="Arial"/>
        <family val="2"/>
      </rPr>
      <t>List window specs below</t>
    </r>
    <r>
      <rPr>
        <sz val="8"/>
        <color theme="1"/>
        <rFont val="Arial"/>
        <family val="2"/>
      </rPr>
      <t>(SHGC,Triple/double,Frame material)</t>
    </r>
  </si>
  <si>
    <t>Blower Door Test with Temporarily Connected Zones(Common-wall Buildings)</t>
  </si>
  <si>
    <t>As-operated:Fans and vents uncovered-if installed(required)</t>
  </si>
  <si>
    <r>
      <t xml:space="preserve">   Unit #'s </t>
    </r>
    <r>
      <rPr>
        <sz val="8"/>
        <rFont val="Arial"/>
        <family val="2"/>
      </rPr>
      <t>(if applicable):</t>
    </r>
  </si>
  <si>
    <r>
      <t xml:space="preserve">Details and Continuity Checklist </t>
    </r>
    <r>
      <rPr>
        <sz val="8"/>
        <rFont val="Arial"/>
        <family val="2"/>
      </rPr>
      <t>(checkmark to verify; not all may apply)</t>
    </r>
  </si>
  <si>
    <r>
      <rPr>
        <u/>
        <sz val="10"/>
        <rFont val="Arial"/>
        <family val="2"/>
      </rPr>
      <t>Party wall</t>
    </r>
    <r>
      <rPr>
        <sz val="10"/>
        <rFont val="Arial"/>
        <family val="2"/>
      </rPr>
      <t>: gaps between framing and party-wall fire separation is sealed with non-combustible materials</t>
    </r>
  </si>
  <si>
    <r>
      <t xml:space="preserve">Blower Door Airtightness Testing </t>
    </r>
    <r>
      <rPr>
        <sz val="8"/>
        <rFont val="Arial"/>
        <family val="2"/>
      </rPr>
      <t>(select applicable procedure)</t>
    </r>
  </si>
  <si>
    <r>
      <t>Exterior doors&amp;windows closed-Interior doors open</t>
    </r>
    <r>
      <rPr>
        <sz val="9"/>
        <rFont val="Arial"/>
        <family val="2"/>
      </rPr>
      <t>(ADA)</t>
    </r>
  </si>
  <si>
    <r>
      <rPr>
        <sz val="8"/>
        <rFont val="Arial"/>
        <family val="2"/>
      </rPr>
      <t xml:space="preserve">Visit </t>
    </r>
    <r>
      <rPr>
        <u/>
        <sz val="8"/>
        <color indexed="12"/>
        <rFont val="Arial"/>
        <family val="2"/>
      </rPr>
      <t>www.vancouver.ca/homeenergy</t>
    </r>
    <r>
      <rPr>
        <sz val="8"/>
        <rFont val="Arial"/>
        <family val="2"/>
      </rPr>
      <t xml:space="preserve"> for the latest version of this form</t>
    </r>
  </si>
  <si>
    <t>Post-drywall (Airtight Drywall Approach-ADA)</t>
  </si>
  <si>
    <t>HP Capacity(kw)</t>
  </si>
  <si>
    <t>EA Business #:</t>
  </si>
  <si>
    <t xml:space="preserve">  Builder Name and Phone #:</t>
  </si>
  <si>
    <t>SO Company Name:</t>
  </si>
  <si>
    <t xml:space="preserve"> EA Business license #:</t>
  </si>
  <si>
    <t>Date:</t>
  </si>
  <si>
    <t>&lt;-------</t>
  </si>
  <si>
    <t>Builder Name&amp;Phone Number:</t>
  </si>
  <si>
    <t xml:space="preserve">  SO Company Name:</t>
  </si>
  <si>
    <t>ER</t>
  </si>
  <si>
    <t>TE</t>
  </si>
  <si>
    <r>
      <t>Metric</t>
    </r>
    <r>
      <rPr>
        <i/>
        <sz val="9"/>
        <color theme="0"/>
        <rFont val="Arial"/>
        <family val="2"/>
      </rPr>
      <t>(Three Dropdowns)</t>
    </r>
  </si>
  <si>
    <t>Values</t>
  </si>
  <si>
    <t xml:space="preserve">Applications after March 12th 2025 to September 14th 2025 </t>
  </si>
  <si>
    <r>
      <t xml:space="preserve">                                   Project (Modelled)
                    </t>
    </r>
    <r>
      <rPr>
        <b/>
        <sz val="10"/>
        <color theme="0"/>
        <rFont val="Arial"/>
        <family val="2"/>
      </rPr>
      <t xml:space="preserve">   MEUI                                     TEDI</t>
    </r>
    <r>
      <rPr>
        <b/>
        <sz val="9"/>
        <color theme="0"/>
        <rFont val="Arial"/>
        <family val="2"/>
      </rPr>
      <t xml:space="preserve">
</t>
    </r>
  </si>
  <si>
    <t xml:space="preserve">               (kWh/m2/year)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</si>
</sst>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0.000"/>
    <numFmt numFmtId="166" formatCode="_(* #,##0_);_(* \(#,##0\);_(* &quot;-&quot;??_);_(@_)"/>
    <numFmt numFmtId="167" formatCode="#,##0.0"/>
  </numFmts>
  <fonts count="10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u/>
      <sz val="10"/>
      <name val="Arial"/>
      <family val="2"/>
    </font>
    <font>
      <u/>
      <sz val="10"/>
      <name val="Arial"/>
      <family val="2"/>
    </font>
    <font>
      <sz val="10"/>
      <color indexed="10"/>
      <name val="Arial"/>
      <family val="2"/>
    </font>
    <font>
      <b/>
      <sz val="10"/>
      <name val="Arial"/>
      <family val="2"/>
    </font>
    <font>
      <b/>
      <u/>
      <sz val="10"/>
      <color indexed="57"/>
      <name val="Arial"/>
      <family val="2"/>
    </font>
    <font>
      <sz val="10"/>
      <color indexed="40"/>
      <name val="Arial"/>
      <family val="2"/>
    </font>
    <font>
      <sz val="10"/>
      <color indexed="57"/>
      <name val="Arial"/>
      <family val="2"/>
    </font>
    <font>
      <b/>
      <sz val="12"/>
      <name val="Arial"/>
      <family val="2"/>
    </font>
    <font>
      <sz val="9"/>
      <name val="Arial"/>
      <family val="2"/>
    </font>
    <font>
      <b/>
      <u/>
      <sz val="13"/>
      <name val="Arial"/>
      <family val="2"/>
    </font>
    <font>
      <b/>
      <sz val="8"/>
      <name val="Arial"/>
      <family val="2"/>
    </font>
    <font>
      <sz val="12"/>
      <name val="Arial"/>
      <family val="2"/>
    </font>
    <font>
      <sz val="9"/>
      <color indexed="81"/>
      <name val="Tahoma"/>
      <family val="2"/>
    </font>
    <font>
      <b/>
      <sz val="14"/>
      <name val="Arial"/>
      <family val="2"/>
    </font>
    <font>
      <b/>
      <sz val="9"/>
      <color indexed="81"/>
      <name val="Tahoma"/>
      <family val="2"/>
    </font>
    <font>
      <i/>
      <sz val="9"/>
      <name val="Arial"/>
      <family val="2"/>
    </font>
    <font>
      <b/>
      <sz val="9"/>
      <name val="Arial"/>
      <family val="2"/>
    </font>
    <font>
      <i/>
      <sz val="8"/>
      <name val="Arial"/>
      <family val="2"/>
    </font>
    <font>
      <b/>
      <sz val="13"/>
      <name val="Arial"/>
      <family val="2"/>
    </font>
    <font>
      <i/>
      <u/>
      <sz val="8"/>
      <color indexed="12"/>
      <name val="Arial"/>
      <family val="2"/>
    </font>
    <font>
      <u/>
      <sz val="9"/>
      <color indexed="81"/>
      <name val="Tahoma"/>
      <family val="2"/>
    </font>
    <font>
      <u/>
      <sz val="10"/>
      <color theme="10"/>
      <name val="Arial"/>
      <family val="2"/>
    </font>
    <font>
      <sz val="10"/>
      <color rgb="FF0070C0"/>
      <name val="Calibri"/>
      <family val="2"/>
      <scheme val="minor"/>
    </font>
    <font>
      <sz val="10"/>
      <color rgb="FF0070C0"/>
      <name val="Arial"/>
      <family val="2"/>
    </font>
    <font>
      <i/>
      <u/>
      <sz val="8"/>
      <color theme="10"/>
      <name val="Arial"/>
      <family val="2"/>
    </font>
    <font>
      <b/>
      <sz val="9"/>
      <color theme="0"/>
      <name val="Arial"/>
      <family val="2"/>
    </font>
    <font>
      <b/>
      <sz val="10"/>
      <color theme="0"/>
      <name val="Arial"/>
      <family val="2"/>
    </font>
    <font>
      <b/>
      <sz val="11"/>
      <name val="Arial"/>
      <family val="2"/>
    </font>
    <font>
      <u/>
      <sz val="11"/>
      <color theme="10"/>
      <name val="Calibri"/>
      <family val="2"/>
      <scheme val="minor"/>
    </font>
    <font>
      <sz val="9"/>
      <color theme="1"/>
      <name val="Arial"/>
      <family val="2"/>
    </font>
    <font>
      <sz val="11"/>
      <color rgb="FFC00000"/>
      <name val="Arial"/>
      <family val="2"/>
    </font>
    <font>
      <sz val="10"/>
      <color theme="1"/>
      <name val="Arial"/>
      <family val="2"/>
    </font>
    <font>
      <sz val="10"/>
      <color theme="1"/>
      <name val="Wingdings"/>
      <charset val="2"/>
    </font>
    <font>
      <b/>
      <sz val="13"/>
      <color rgb="FFC00000"/>
      <name val="Arial"/>
      <family val="2"/>
    </font>
    <font>
      <b/>
      <sz val="12"/>
      <color theme="0"/>
      <name val="Calibri"/>
      <family val="2"/>
    </font>
    <font>
      <b/>
      <sz val="12"/>
      <name val="Calibri"/>
      <family val="2"/>
    </font>
    <font>
      <sz val="11"/>
      <name val="Arial"/>
      <family val="2"/>
    </font>
    <font>
      <b/>
      <sz val="11"/>
      <color theme="1"/>
      <name val="Calibri"/>
      <family val="2"/>
      <scheme val="minor"/>
    </font>
    <font>
      <sz val="11"/>
      <name val="Calibri"/>
      <family val="2"/>
      <scheme val="minor"/>
    </font>
    <font>
      <b/>
      <sz val="10"/>
      <color theme="1"/>
      <name val="Arial"/>
      <family val="2"/>
    </font>
    <font>
      <i/>
      <sz val="9"/>
      <color theme="1"/>
      <name val="Arial"/>
      <family val="2"/>
    </font>
    <font>
      <i/>
      <sz val="8"/>
      <color theme="1"/>
      <name val="Arial"/>
      <family val="2"/>
    </font>
    <font>
      <sz val="9"/>
      <color theme="6" tint="-0.499984740745262"/>
      <name val="Arial"/>
      <family val="2"/>
    </font>
    <font>
      <i/>
      <sz val="8"/>
      <color theme="0"/>
      <name val="Arial"/>
      <family val="2"/>
    </font>
    <font>
      <sz val="10"/>
      <color rgb="FFE4E4E4"/>
      <name val="Arial"/>
      <family val="2"/>
    </font>
    <font>
      <b/>
      <sz val="10"/>
      <color rgb="FFC00000"/>
      <name val="Arial"/>
      <family val="2"/>
    </font>
    <font>
      <sz val="10"/>
      <name val="Arial"/>
      <family val="2"/>
    </font>
    <font>
      <sz val="10"/>
      <color rgb="FF000000"/>
      <name val="Calibri"/>
      <family val="2"/>
      <scheme val="minor"/>
    </font>
    <font>
      <b/>
      <sz val="9"/>
      <color theme="1"/>
      <name val="Arial"/>
      <family val="2"/>
    </font>
    <font>
      <sz val="9"/>
      <color theme="0"/>
      <name val="Arial"/>
      <family val="2"/>
    </font>
    <font>
      <i/>
      <sz val="9"/>
      <color theme="0"/>
      <name val="Arial"/>
      <family val="2"/>
    </font>
    <font>
      <sz val="10"/>
      <color theme="0"/>
      <name val="Arial"/>
      <family val="2"/>
    </font>
    <font>
      <b/>
      <sz val="11"/>
      <color theme="3"/>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9"/>
      <color rgb="FF00B050"/>
      <name val="Arial"/>
      <family val="2"/>
    </font>
    <font>
      <b/>
      <sz val="14"/>
      <color theme="1"/>
      <name val="Calibri"/>
      <family val="2"/>
      <scheme val="minor"/>
    </font>
    <font>
      <sz val="12"/>
      <color theme="1"/>
      <name val="Calibri"/>
      <family val="2"/>
      <scheme val="minor"/>
    </font>
    <font>
      <u/>
      <sz val="11"/>
      <color theme="1"/>
      <name val="Calibri"/>
      <family val="2"/>
      <scheme val="minor"/>
    </font>
    <font>
      <sz val="12"/>
      <color rgb="FFC00000"/>
      <name val="Calibri"/>
      <family val="2"/>
      <scheme val="minor"/>
    </font>
    <font>
      <sz val="12"/>
      <name val="Calibri"/>
      <family val="2"/>
      <scheme val="minor"/>
    </font>
    <font>
      <b/>
      <sz val="12"/>
      <name val="Calibri"/>
      <family val="2"/>
      <scheme val="minor"/>
    </font>
    <font>
      <b/>
      <sz val="11"/>
      <name val="Calibri"/>
      <family val="2"/>
      <scheme val="minor"/>
    </font>
    <font>
      <sz val="10"/>
      <name val="Calibri"/>
      <family val="2"/>
      <scheme val="minor"/>
    </font>
    <font>
      <b/>
      <sz val="10"/>
      <name val="Calibri"/>
      <family val="2"/>
      <scheme val="minor"/>
    </font>
    <font>
      <b/>
      <sz val="11"/>
      <color rgb="FFFF0000"/>
      <name val="Arial"/>
      <family val="2"/>
    </font>
    <font>
      <b/>
      <sz val="16"/>
      <color rgb="FFFF0000"/>
      <name val="Arial"/>
      <family val="2"/>
    </font>
    <font>
      <i/>
      <sz val="10"/>
      <color theme="1"/>
      <name val="Calibri"/>
      <family val="2"/>
      <scheme val="minor"/>
    </font>
    <font>
      <b/>
      <sz val="11"/>
      <color rgb="FFFF0000"/>
      <name val="Calibri"/>
      <family val="2"/>
      <scheme val="minor"/>
    </font>
    <font>
      <i/>
      <sz val="11"/>
      <color theme="1"/>
      <name val="Calibri"/>
      <family val="2"/>
      <scheme val="minor"/>
    </font>
    <font>
      <b/>
      <sz val="10"/>
      <color theme="1"/>
      <name val="Calibri"/>
      <family val="2"/>
      <scheme val="minor"/>
    </font>
    <font>
      <b/>
      <vertAlign val="subscript"/>
      <sz val="10"/>
      <color theme="1"/>
      <name val="Calibri"/>
      <family val="2"/>
      <scheme val="minor"/>
    </font>
    <font>
      <b/>
      <vertAlign val="superscript"/>
      <sz val="10"/>
      <color theme="1"/>
      <name val="Calibri"/>
      <family val="2"/>
      <scheme val="minor"/>
    </font>
    <font>
      <vertAlign val="superscript"/>
      <sz val="11"/>
      <color theme="1"/>
      <name val="Calibri"/>
      <family val="2"/>
      <scheme val="minor"/>
    </font>
    <font>
      <sz val="11"/>
      <color rgb="FF00B050"/>
      <name val="Calibri"/>
      <family val="2"/>
      <scheme val="minor"/>
    </font>
    <font>
      <i/>
      <sz val="11"/>
      <name val="Calibri"/>
      <family val="2"/>
      <scheme val="minor"/>
    </font>
    <font>
      <b/>
      <sz val="12"/>
      <color theme="1"/>
      <name val="Calibri"/>
      <family val="2"/>
      <scheme val="minor"/>
    </font>
    <font>
      <vertAlign val="subscript"/>
      <sz val="11"/>
      <color theme="1"/>
      <name val="Calibri"/>
      <family val="2"/>
      <scheme val="minor"/>
    </font>
    <font>
      <b/>
      <i/>
      <sz val="10"/>
      <name val="Arial"/>
      <family val="2"/>
    </font>
    <font>
      <i/>
      <sz val="8"/>
      <color rgb="FFFF0000"/>
      <name val="Arial"/>
      <family val="2"/>
    </font>
    <font>
      <sz val="8"/>
      <color theme="1"/>
      <name val="Arial"/>
      <family val="2"/>
    </font>
    <font>
      <b/>
      <i/>
      <sz val="10"/>
      <color rgb="FFC00000"/>
      <name val="Arial"/>
      <family val="2"/>
    </font>
    <font>
      <b/>
      <sz val="11"/>
      <color rgb="FFC00000"/>
      <name val="Arial"/>
      <family val="2"/>
    </font>
    <font>
      <b/>
      <sz val="8"/>
      <color theme="1"/>
      <name val="Arial"/>
      <family val="2"/>
    </font>
    <font>
      <sz val="8"/>
      <color rgb="FF000000"/>
      <name val="Segoe UI"/>
      <family val="2"/>
    </font>
    <font>
      <sz val="8"/>
      <color rgb="FF000000"/>
      <name val="Arial"/>
      <family val="2"/>
    </font>
    <font>
      <sz val="10"/>
      <color rgb="FF000000"/>
      <name val="Arial"/>
      <family val="2"/>
    </font>
    <font>
      <b/>
      <sz val="9"/>
      <color rgb="FFFF0000"/>
      <name val="Arial"/>
      <family val="2"/>
    </font>
    <font>
      <sz val="10"/>
      <color rgb="FFFF0000"/>
      <name val="Arial"/>
      <family val="2"/>
    </font>
    <font>
      <b/>
      <sz val="10"/>
      <color rgb="FFFF0000"/>
      <name val="Arial"/>
      <family val="2"/>
    </font>
    <font>
      <vertAlign val="superscript"/>
      <sz val="8"/>
      <name val="Arial"/>
      <family val="2"/>
    </font>
    <font>
      <b/>
      <sz val="8"/>
      <color theme="0"/>
      <name val="Arial"/>
      <family val="2"/>
    </font>
    <font>
      <sz val="11"/>
      <color rgb="FF006100"/>
      <name val="Calibri"/>
      <family val="2"/>
      <scheme val="minor"/>
    </font>
    <font>
      <b/>
      <i/>
      <sz val="9"/>
      <color indexed="81"/>
      <name val="Tahoma"/>
      <family val="2"/>
    </font>
    <font>
      <u/>
      <sz val="8"/>
      <color theme="10"/>
      <name val="Arial"/>
      <family val="2"/>
    </font>
    <font>
      <u/>
      <sz val="8"/>
      <color indexed="12"/>
      <name val="Arial"/>
      <family val="2"/>
    </font>
  </fonts>
  <fills count="2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59595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rgb="FFE2E2E2"/>
        <bgColor indexed="64"/>
      </patternFill>
    </fill>
    <fill>
      <patternFill patternType="solid">
        <fgColor rgb="FFE4E4E4"/>
        <bgColor indexed="64"/>
      </patternFill>
    </fill>
    <fill>
      <patternFill patternType="solid">
        <fgColor rgb="FFE6E6E6"/>
        <bgColor indexed="64"/>
      </patternFill>
    </fill>
    <fill>
      <patternFill patternType="solid">
        <fgColor theme="1" tint="0.249977111117893"/>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0.749992370372631"/>
        <bgColor indexed="64"/>
      </patternFill>
    </fill>
    <fill>
      <patternFill patternType="solid">
        <fgColor theme="0" tint="-4.9989318521683403E-2"/>
        <bgColor indexed="64"/>
      </patternFill>
    </fill>
    <fill>
      <patternFill patternType="solid">
        <fgColor rgb="FFFFEEB9"/>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C6EFCE"/>
      </patternFill>
    </fill>
    <fill>
      <patternFill patternType="solid">
        <fgColor rgb="FFFFFFFF"/>
        <bgColor indexed="64"/>
      </patternFill>
    </fill>
    <fill>
      <patternFill patternType="solid">
        <fgColor rgb="FFFFC000"/>
        <bgColor indexed="64"/>
      </patternFill>
    </fill>
  </fills>
  <borders count="19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right style="double">
        <color indexed="64"/>
      </right>
      <top style="double">
        <color indexed="64"/>
      </top>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right/>
      <top/>
      <bottom style="thin">
        <color theme="1" tint="0.24994659260841701"/>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style="thin">
        <color theme="1"/>
      </left>
      <right/>
      <top style="thin">
        <color theme="1"/>
      </top>
      <bottom/>
      <diagonal/>
    </border>
    <border>
      <left/>
      <right style="thin">
        <color theme="1"/>
      </right>
      <top style="thin">
        <color theme="1"/>
      </top>
      <bottom/>
      <diagonal/>
    </border>
    <border>
      <left/>
      <right style="thin">
        <color indexed="64"/>
      </right>
      <top style="thin">
        <color theme="1" tint="0.34998626667073579"/>
      </top>
      <bottom/>
      <diagonal/>
    </border>
    <border>
      <left style="medium">
        <color indexed="64"/>
      </left>
      <right/>
      <top style="thin">
        <color theme="1" tint="0.34998626667073579"/>
      </top>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indexed="64"/>
      </right>
      <top style="thin">
        <color indexed="64"/>
      </top>
      <bottom style="thin">
        <color theme="0" tint="-0.34998626667073579"/>
      </bottom>
      <diagonal/>
    </border>
    <border>
      <left style="thin">
        <color indexed="64"/>
      </left>
      <right/>
      <top style="thin">
        <color indexed="64"/>
      </top>
      <bottom style="thin">
        <color theme="0" tint="-0.34998626667073579"/>
      </bottom>
      <diagonal/>
    </border>
    <border>
      <left style="medium">
        <color indexed="64"/>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top style="thin">
        <color theme="0" tint="-0.34998626667073579"/>
      </top>
      <bottom style="thin">
        <color indexed="64"/>
      </bottom>
      <diagonal/>
    </border>
    <border>
      <left/>
      <right style="thin">
        <color indexed="64"/>
      </right>
      <top style="thin">
        <color theme="0" tint="-0.34998626667073579"/>
      </top>
      <bottom style="thin">
        <color indexed="64"/>
      </bottom>
      <diagonal/>
    </border>
    <border>
      <left style="medium">
        <color indexed="64"/>
      </left>
      <right/>
      <top style="thin">
        <color theme="0" tint="-0.34998626667073579"/>
      </top>
      <bottom style="thin">
        <color indexed="64"/>
      </bottom>
      <diagonal/>
    </border>
    <border>
      <left/>
      <right/>
      <top style="thin">
        <color theme="0" tint="-0.34998626667073579"/>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right style="thin">
        <color theme="0" tint="-0.34998626667073579"/>
      </right>
      <top/>
      <bottom/>
      <diagonal/>
    </border>
    <border>
      <left style="thin">
        <color theme="0" tint="-0.34998626667073579"/>
      </left>
      <right/>
      <top/>
      <bottom style="thin">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medium">
        <color indexed="64"/>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right style="thin">
        <color theme="0" tint="-0.499984740745262"/>
      </right>
      <top style="thin">
        <color indexed="64"/>
      </top>
      <bottom style="thin">
        <color indexed="64"/>
      </bottom>
      <diagonal/>
    </border>
    <border>
      <left style="thin">
        <color theme="0" tint="-0.499984740745262"/>
      </left>
      <right style="thin">
        <color theme="0" tint="-0.499984740745262"/>
      </right>
      <top style="thin">
        <color indexed="64"/>
      </top>
      <bottom style="thin">
        <color indexed="64"/>
      </bottom>
      <diagonal/>
    </border>
    <border>
      <left style="thin">
        <color theme="0" tint="-0.499984740745262"/>
      </left>
      <right/>
      <top style="thin">
        <color indexed="64"/>
      </top>
      <bottom style="thin">
        <color indexed="64"/>
      </bottom>
      <diagonal/>
    </border>
    <border>
      <left style="medium">
        <color indexed="64"/>
      </left>
      <right/>
      <top style="thin">
        <color indexed="64"/>
      </top>
      <bottom style="thin">
        <color theme="0" tint="-0.499984740745262"/>
      </bottom>
      <diagonal/>
    </border>
    <border>
      <left/>
      <right/>
      <top style="thin">
        <color indexed="64"/>
      </top>
      <bottom style="thin">
        <color theme="0" tint="-0.499984740745262"/>
      </bottom>
      <diagonal/>
    </border>
    <border>
      <left/>
      <right/>
      <top/>
      <bottom style="thin">
        <color theme="0" tint="-0.499984740745262"/>
      </bottom>
      <diagonal/>
    </border>
    <border>
      <left/>
      <right style="medium">
        <color indexed="64"/>
      </right>
      <top/>
      <bottom style="thin">
        <color theme="0" tint="-0.499984740745262"/>
      </bottom>
      <diagonal/>
    </border>
    <border>
      <left style="thin">
        <color indexed="64"/>
      </left>
      <right style="thin">
        <color theme="0" tint="-0.24994659260841701"/>
      </right>
      <top style="thin">
        <color theme="0" tint="-0.34998626667073579"/>
      </top>
      <bottom style="thin">
        <color theme="0" tint="-0.34998626667073579"/>
      </bottom>
      <diagonal/>
    </border>
    <border>
      <left/>
      <right style="thin">
        <color theme="0" tint="-0.34998626667073579"/>
      </right>
      <top style="thin">
        <color theme="0" tint="-0.34998626667073579"/>
      </top>
      <bottom/>
      <diagonal/>
    </border>
    <border>
      <left style="medium">
        <color indexed="64"/>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indexed="64"/>
      </right>
      <top style="thin">
        <color theme="0" tint="-0.499984740745262"/>
      </top>
      <bottom style="thin">
        <color theme="0" tint="-0.499984740745262"/>
      </bottom>
      <diagonal/>
    </border>
    <border>
      <left style="medium">
        <color indexed="64"/>
      </left>
      <right/>
      <top/>
      <bottom style="thin">
        <color theme="0" tint="-0.499984740745262"/>
      </bottom>
      <diagonal/>
    </border>
    <border>
      <left/>
      <right style="thin">
        <color theme="0" tint="-0.499984740745262"/>
      </right>
      <top/>
      <bottom/>
      <diagonal/>
    </border>
    <border>
      <left/>
      <right style="thin">
        <color theme="0" tint="-0.34998626667073579"/>
      </right>
      <top style="thin">
        <color theme="0" tint="-0.34998626667073579"/>
      </top>
      <bottom style="thin">
        <color theme="0" tint="-0.34998626667073579"/>
      </bottom>
      <diagonal/>
    </border>
    <border>
      <left style="thin">
        <color indexed="64"/>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34998626667073579"/>
      </left>
      <right style="thin">
        <color indexed="64"/>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thin">
        <color indexed="64"/>
      </left>
      <right style="thin">
        <color theme="1" tint="0.499984740745262"/>
      </right>
      <top style="thin">
        <color theme="0" tint="-0.34998626667073579"/>
      </top>
      <bottom style="thin">
        <color theme="0" tint="-0.34998626667073579"/>
      </bottom>
      <diagonal/>
    </border>
    <border>
      <left style="thin">
        <color theme="1" tint="0.499984740745262"/>
      </left>
      <right style="thin">
        <color theme="1" tint="0.499984740745262"/>
      </right>
      <top style="thin">
        <color theme="0" tint="-0.34998626667073579"/>
      </top>
      <bottom style="thin">
        <color theme="0" tint="-0.34998626667073579"/>
      </bottom>
      <diagonal/>
    </border>
    <border>
      <left style="thin">
        <color theme="1" tint="0.499984740745262"/>
      </left>
      <right style="thin">
        <color indexed="64"/>
      </right>
      <top style="thin">
        <color theme="0" tint="-0.34998626667073579"/>
      </top>
      <bottom style="thin">
        <color theme="0" tint="-0.34998626667073579"/>
      </bottom>
      <diagonal/>
    </border>
    <border>
      <left style="thin">
        <color indexed="64"/>
      </left>
      <right style="thin">
        <color theme="1" tint="0.499984740745262"/>
      </right>
      <top style="thin">
        <color theme="0" tint="-0.34998626667073579"/>
      </top>
      <bottom style="thin">
        <color theme="1" tint="0.499984740745262"/>
      </bottom>
      <diagonal/>
    </border>
    <border>
      <left style="thin">
        <color theme="1" tint="0.499984740745262"/>
      </left>
      <right style="thin">
        <color theme="1" tint="0.499984740745262"/>
      </right>
      <top style="thin">
        <color theme="0" tint="-0.34998626667073579"/>
      </top>
      <bottom style="thin">
        <color theme="1" tint="0.499984740745262"/>
      </bottom>
      <diagonal/>
    </border>
    <border>
      <left style="thin">
        <color theme="1" tint="0.499984740745262"/>
      </left>
      <right style="thin">
        <color indexed="64"/>
      </right>
      <top style="thin">
        <color theme="0" tint="-0.34998626667073579"/>
      </top>
      <bottom style="thin">
        <color theme="1" tint="0.499984740745262"/>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ck">
        <color indexed="64"/>
      </top>
      <bottom/>
      <diagonal/>
    </border>
    <border>
      <left style="thick">
        <color indexed="64"/>
      </left>
      <right/>
      <top/>
      <bottom style="thin">
        <color indexed="64"/>
      </bottom>
      <diagonal/>
    </border>
    <border>
      <left style="thin">
        <color indexed="64"/>
      </left>
      <right/>
      <top style="thin">
        <color indexed="64"/>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style="thick">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bottom style="thick">
        <color indexed="64"/>
      </bottom>
      <diagonal/>
    </border>
    <border>
      <left/>
      <right style="thick">
        <color indexed="64"/>
      </right>
      <top/>
      <bottom style="thin">
        <color indexed="64"/>
      </bottom>
      <diagonal/>
    </border>
    <border>
      <left style="thin">
        <color indexed="64"/>
      </left>
      <right/>
      <top style="thick">
        <color indexed="64"/>
      </top>
      <bottom/>
      <diagonal/>
    </border>
    <border>
      <left style="medium">
        <color indexed="64"/>
      </left>
      <right/>
      <top style="thick">
        <color indexed="64"/>
      </top>
      <bottom style="thin">
        <color indexed="64"/>
      </bottom>
      <diagonal/>
    </border>
    <border>
      <left style="medium">
        <color indexed="64"/>
      </left>
      <right/>
      <top style="thin">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right style="medium">
        <color indexed="64"/>
      </right>
      <top style="thick">
        <color indexed="64"/>
      </top>
      <bottom/>
      <diagonal/>
    </border>
    <border>
      <left style="thick">
        <color indexed="64"/>
      </left>
      <right/>
      <top/>
      <bottom/>
      <diagonal/>
    </border>
    <border>
      <left/>
      <right style="thick">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right/>
      <top style="thick">
        <color indexed="64"/>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thin">
        <color theme="1" tint="0.24994659260841701"/>
      </left>
      <right/>
      <top style="thin">
        <color theme="1" tint="0.24994659260841701"/>
      </top>
      <bottom style="thin">
        <color indexed="64"/>
      </bottom>
      <diagonal/>
    </border>
    <border>
      <left/>
      <right/>
      <top style="thin">
        <color theme="1" tint="0.24994659260841701"/>
      </top>
      <bottom style="thin">
        <color indexed="64"/>
      </bottom>
      <diagonal/>
    </border>
    <border>
      <left style="thin">
        <color theme="1" tint="0.24994659260841701"/>
      </left>
      <right/>
      <top style="thin">
        <color indexed="64"/>
      </top>
      <bottom/>
      <diagonal/>
    </border>
    <border>
      <left style="thin">
        <color theme="1" tint="0.24994659260841701"/>
      </left>
      <right/>
      <top/>
      <bottom style="thin">
        <color indexed="64"/>
      </bottom>
      <diagonal/>
    </border>
    <border>
      <left/>
      <right style="thin">
        <color indexed="64"/>
      </right>
      <top style="thin">
        <color theme="1" tint="0.24994659260841701"/>
      </top>
      <bottom style="thin">
        <color indexed="64"/>
      </bottom>
      <diagonal/>
    </border>
    <border>
      <left/>
      <right style="thin">
        <color indexed="64"/>
      </right>
      <top/>
      <bottom style="thin">
        <color theme="1" tint="0.24994659260841701"/>
      </bottom>
      <diagonal/>
    </border>
    <border>
      <left style="medium">
        <color indexed="64"/>
      </left>
      <right style="thin">
        <color indexed="64"/>
      </right>
      <top/>
      <bottom/>
      <diagonal/>
    </border>
    <border>
      <left style="thin">
        <color theme="1"/>
      </left>
      <right/>
      <top style="thin">
        <color indexed="64"/>
      </top>
      <bottom/>
      <diagonal/>
    </border>
    <border>
      <left/>
      <right style="thin">
        <color theme="1"/>
      </right>
      <top style="thin">
        <color indexed="64"/>
      </top>
      <bottom/>
      <diagonal/>
    </border>
    <border>
      <left/>
      <right style="medium">
        <color indexed="64"/>
      </right>
      <top style="thick">
        <color indexed="64"/>
      </top>
      <bottom style="thin">
        <color indexed="64"/>
      </bottom>
      <diagonal/>
    </border>
    <border>
      <left/>
      <right style="medium">
        <color indexed="64"/>
      </right>
      <top style="thin">
        <color indexed="64"/>
      </top>
      <bottom style="medium">
        <color indexed="64"/>
      </bottom>
      <diagonal/>
    </border>
    <border>
      <left/>
      <right style="thin">
        <color theme="0"/>
      </right>
      <top style="medium">
        <color indexed="64"/>
      </top>
      <bottom/>
      <diagonal/>
    </border>
    <border>
      <left/>
      <right style="thin">
        <color theme="0"/>
      </right>
      <top/>
      <bottom style="thin">
        <color indexed="64"/>
      </bottom>
      <diagonal/>
    </border>
    <border>
      <left style="thin">
        <color theme="0"/>
      </left>
      <right/>
      <top style="medium">
        <color indexed="64"/>
      </top>
      <bottom/>
      <diagonal/>
    </border>
    <border>
      <left style="thin">
        <color theme="0"/>
      </left>
      <right/>
      <top/>
      <bottom style="medium">
        <color indexed="64"/>
      </bottom>
      <diagonal/>
    </border>
    <border>
      <left/>
      <right style="thin">
        <color theme="0"/>
      </right>
      <top/>
      <bottom style="medium">
        <color indexed="64"/>
      </bottom>
      <diagonal/>
    </border>
    <border>
      <left/>
      <right style="thin">
        <color theme="0"/>
      </right>
      <top/>
      <bottom/>
      <diagonal/>
    </border>
    <border>
      <left style="thin">
        <color theme="0"/>
      </left>
      <right style="thin">
        <color indexed="64"/>
      </right>
      <top style="medium">
        <color indexed="64"/>
      </top>
      <bottom/>
      <diagonal/>
    </border>
    <border>
      <left style="thin">
        <color theme="0"/>
      </left>
      <right style="thin">
        <color indexed="64"/>
      </right>
      <top/>
      <bottom style="medium">
        <color indexed="64"/>
      </bottom>
      <diagonal/>
    </border>
    <border>
      <left/>
      <right style="medium">
        <color indexed="64"/>
      </right>
      <top style="thin">
        <color indexed="64"/>
      </top>
      <bottom style="thick">
        <color indexed="64"/>
      </bottom>
      <diagonal/>
    </border>
    <border>
      <left/>
      <right style="thin">
        <color theme="1" tint="0.24994659260841701"/>
      </right>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dashed">
        <color indexed="64"/>
      </left>
      <right/>
      <top style="dashed">
        <color indexed="64"/>
      </top>
      <bottom style="thin">
        <color theme="0" tint="-0.24994659260841701"/>
      </bottom>
      <diagonal/>
    </border>
    <border>
      <left/>
      <right style="dashed">
        <color indexed="64"/>
      </right>
      <top style="dashed">
        <color indexed="64"/>
      </top>
      <bottom style="thin">
        <color theme="0" tint="-0.24994659260841701"/>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top/>
      <bottom style="thin">
        <color theme="1" tint="0.24994659260841701"/>
      </bottom>
      <diagonal/>
    </border>
  </borders>
  <cellStyleXfs count="44">
    <xf numFmtId="0" fontId="0" fillId="0" borderId="0"/>
    <xf numFmtId="43" fontId="10" fillId="0" borderId="0" applyFont="0" applyFill="0" applyBorder="0" applyAlignment="0" applyProtection="0"/>
    <xf numFmtId="0" fontId="33" fillId="0" borderId="0" applyNumberFormat="0" applyFill="0" applyBorder="0" applyAlignment="0" applyProtection="0"/>
    <xf numFmtId="0" fontId="10" fillId="0" borderId="0"/>
    <xf numFmtId="0" fontId="10" fillId="0" borderId="0"/>
    <xf numFmtId="0" fontId="9" fillId="0" borderId="0"/>
    <xf numFmtId="0" fontId="40" fillId="0" borderId="0" applyNumberFormat="0" applyFill="0" applyBorder="0" applyAlignment="0" applyProtection="0"/>
    <xf numFmtId="0" fontId="33" fillId="0" borderId="0" applyNumberForma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0" fontId="5" fillId="0" borderId="0"/>
    <xf numFmtId="43" fontId="5" fillId="0" borderId="0" applyFont="0" applyFill="0" applyBorder="0" applyAlignment="0" applyProtection="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43" fontId="58"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0" fillId="0" borderId="0" applyFont="0" applyFill="0" applyBorder="0" applyAlignment="0" applyProtection="0"/>
    <xf numFmtId="0" fontId="1" fillId="0" borderId="0"/>
    <xf numFmtId="0" fontId="1" fillId="0" borderId="0"/>
    <xf numFmtId="0" fontId="1" fillId="0" borderId="0"/>
    <xf numFmtId="0" fontId="1" fillId="0" borderId="0"/>
    <xf numFmtId="0" fontId="105" fillId="25" borderId="0" applyNumberFormat="0" applyBorder="0" applyAlignment="0" applyProtection="0"/>
  </cellStyleXfs>
  <cellXfs count="1816">
    <xf numFmtId="0" fontId="0" fillId="0" borderId="0" xfId="0"/>
    <xf numFmtId="0" fontId="10" fillId="0" borderId="0" xfId="0" applyFont="1" applyAlignment="1">
      <alignment horizontal="left"/>
    </xf>
    <xf numFmtId="0" fontId="10" fillId="0" borderId="0" xfId="0" applyFont="1"/>
    <xf numFmtId="0" fontId="10" fillId="0" borderId="0" xfId="0" applyFont="1" applyAlignment="1">
      <alignment horizontal="left" wrapText="1"/>
    </xf>
    <xf numFmtId="0" fontId="15" fillId="0" borderId="0" xfId="0" quotePrefix="1" applyFont="1" applyAlignment="1">
      <alignment horizontal="left" vertical="center"/>
    </xf>
    <xf numFmtId="0" fontId="10" fillId="0" borderId="0" xfId="0" quotePrefix="1" applyFont="1" applyAlignment="1">
      <alignment horizontal="left" vertical="center" wrapText="1"/>
    </xf>
    <xf numFmtId="0" fontId="12" fillId="0" borderId="1" xfId="0" quotePrefix="1" applyFont="1" applyBorder="1" applyAlignment="1">
      <alignment horizontal="left" vertical="center"/>
    </xf>
    <xf numFmtId="0" fontId="10" fillId="0" borderId="1" xfId="0" applyFont="1" applyBorder="1"/>
    <xf numFmtId="0" fontId="10" fillId="0" borderId="2" xfId="0" applyFont="1" applyBorder="1"/>
    <xf numFmtId="0" fontId="10" fillId="0" borderId="3" xfId="0" applyFont="1" applyBorder="1"/>
    <xf numFmtId="0" fontId="10" fillId="0" borderId="4" xfId="0" applyFont="1" applyBorder="1"/>
    <xf numFmtId="0" fontId="10" fillId="0" borderId="2" xfId="0" applyFont="1" applyBorder="1" applyAlignment="1">
      <alignment horizontal="left" wrapText="1"/>
    </xf>
    <xf numFmtId="0" fontId="34" fillId="0" borderId="0" xfId="0" applyFont="1"/>
    <xf numFmtId="0" fontId="35" fillId="0" borderId="0" xfId="0" applyFont="1"/>
    <xf numFmtId="0" fontId="10" fillId="0" borderId="2" xfId="0" applyFont="1" applyBorder="1" applyAlignment="1">
      <alignment horizontal="left"/>
    </xf>
    <xf numFmtId="0" fontId="0" fillId="0" borderId="1" xfId="0" applyBorder="1"/>
    <xf numFmtId="0" fontId="10" fillId="0" borderId="5" xfId="0" applyFont="1" applyBorder="1"/>
    <xf numFmtId="0" fontId="0" fillId="0" borderId="0" xfId="0" applyAlignment="1">
      <alignment wrapText="1"/>
    </xf>
    <xf numFmtId="0" fontId="10" fillId="0" borderId="0" xfId="0" applyFont="1" applyAlignment="1">
      <alignment horizontal="left" vertical="top" wrapText="1"/>
    </xf>
    <xf numFmtId="0" fontId="33" fillId="0" borderId="0" xfId="2" applyBorder="1" applyProtection="1"/>
    <xf numFmtId="0" fontId="0" fillId="2" borderId="0" xfId="0" applyFill="1"/>
    <xf numFmtId="0" fontId="10" fillId="2" borderId="0" xfId="0" applyFont="1" applyFill="1"/>
    <xf numFmtId="0" fontId="10" fillId="0" borderId="0" xfId="0" applyFont="1" applyAlignment="1">
      <alignment wrapText="1"/>
    </xf>
    <xf numFmtId="0" fontId="10" fillId="0" borderId="0" xfId="0" quotePrefix="1" applyFont="1"/>
    <xf numFmtId="0" fontId="0" fillId="0" borderId="0" xfId="0" applyAlignment="1">
      <alignment horizontal="right"/>
    </xf>
    <xf numFmtId="0" fontId="0" fillId="0" borderId="15" xfId="0" applyBorder="1"/>
    <xf numFmtId="0" fontId="0" fillId="0" borderId="10" xfId="0" applyBorder="1"/>
    <xf numFmtId="0" fontId="10" fillId="2" borderId="1" xfId="0" applyFont="1" applyFill="1" applyBorder="1"/>
    <xf numFmtId="0" fontId="30" fillId="0" borderId="1" xfId="0" applyFont="1" applyBorder="1" applyAlignment="1">
      <alignment vertical="center"/>
    </xf>
    <xf numFmtId="0" fontId="10" fillId="0" borderId="0" xfId="3"/>
    <xf numFmtId="0" fontId="46" fillId="4" borderId="20" xfId="0" applyFont="1" applyFill="1" applyBorder="1" applyAlignment="1">
      <alignment horizontal="center" vertical="center" wrapText="1"/>
    </xf>
    <xf numFmtId="0" fontId="46" fillId="4" borderId="19" xfId="0" applyFont="1" applyFill="1" applyBorder="1" applyAlignment="1">
      <alignment horizontal="center" vertical="center" wrapText="1"/>
    </xf>
    <xf numFmtId="0" fontId="46" fillId="4" borderId="21" xfId="0" applyFont="1" applyFill="1" applyBorder="1" applyAlignment="1">
      <alignment horizontal="center" vertical="center" wrapText="1"/>
    </xf>
    <xf numFmtId="0" fontId="0" fillId="0" borderId="24" xfId="0" applyBorder="1" applyAlignment="1">
      <alignment horizontal="center" vertical="center"/>
    </xf>
    <xf numFmtId="49" fontId="0" fillId="0" borderId="24" xfId="0" applyNumberFormat="1" applyBorder="1" applyAlignment="1">
      <alignment horizontal="center" vertical="center"/>
    </xf>
    <xf numFmtId="0" fontId="0" fillId="0" borderId="24" xfId="0" applyBorder="1" applyAlignment="1">
      <alignment wrapText="1"/>
    </xf>
    <xf numFmtId="0" fontId="10" fillId="0" borderId="24" xfId="0" applyFont="1" applyBorder="1" applyAlignment="1">
      <alignment horizontal="center" vertical="center"/>
    </xf>
    <xf numFmtId="0" fontId="10" fillId="0" borderId="24" xfId="0" applyFont="1" applyBorder="1" applyAlignment="1">
      <alignment horizontal="center" vertical="center" wrapText="1"/>
    </xf>
    <xf numFmtId="49" fontId="10" fillId="0" borderId="24" xfId="0" applyNumberFormat="1" applyFont="1" applyBorder="1" applyAlignment="1">
      <alignment horizontal="center" vertical="center"/>
    </xf>
    <xf numFmtId="0" fontId="10" fillId="0" borderId="24" xfId="0" applyFont="1" applyBorder="1" applyAlignment="1">
      <alignment wrapText="1"/>
    </xf>
    <xf numFmtId="0" fontId="20" fillId="2" borderId="0" xfId="0" applyFont="1" applyFill="1"/>
    <xf numFmtId="0" fontId="22" fillId="2" borderId="0" xfId="3" applyFont="1" applyFill="1" applyAlignment="1">
      <alignment vertical="center"/>
    </xf>
    <xf numFmtId="0" fontId="22" fillId="2" borderId="0" xfId="0" applyFont="1" applyFill="1" applyAlignment="1">
      <alignment vertical="center"/>
    </xf>
    <xf numFmtId="0" fontId="20" fillId="2" borderId="0" xfId="0" applyFont="1" applyFill="1" applyAlignment="1">
      <alignment horizontal="left"/>
    </xf>
    <xf numFmtId="0" fontId="0" fillId="2" borderId="0" xfId="0" applyFill="1" applyAlignment="1">
      <alignment horizontal="left"/>
    </xf>
    <xf numFmtId="0" fontId="16" fillId="2" borderId="0" xfId="0" applyFont="1" applyFill="1"/>
    <xf numFmtId="0" fontId="18" fillId="2" borderId="0" xfId="0" applyFont="1" applyFill="1"/>
    <xf numFmtId="0" fontId="10" fillId="9" borderId="0" xfId="3" quotePrefix="1" applyFill="1" applyAlignment="1">
      <alignment horizontal="center"/>
    </xf>
    <xf numFmtId="0" fontId="20" fillId="10" borderId="0" xfId="0" applyFont="1" applyFill="1"/>
    <xf numFmtId="0" fontId="20" fillId="10" borderId="9" xfId="0" applyFont="1" applyFill="1" applyBorder="1"/>
    <xf numFmtId="0" fontId="10" fillId="10" borderId="0" xfId="0" applyFont="1" applyFill="1" applyAlignment="1">
      <alignment vertical="center"/>
    </xf>
    <xf numFmtId="1" fontId="12" fillId="2" borderId="0" xfId="0" applyNumberFormat="1" applyFont="1" applyFill="1" applyAlignment="1">
      <alignment horizontal="center"/>
    </xf>
    <xf numFmtId="0" fontId="12" fillId="2" borderId="0" xfId="0" applyFont="1" applyFill="1" applyAlignment="1">
      <alignment horizontal="left"/>
    </xf>
    <xf numFmtId="0" fontId="10" fillId="2" borderId="0" xfId="0" quotePrefix="1" applyFont="1" applyFill="1" applyAlignment="1">
      <alignment horizontal="left"/>
    </xf>
    <xf numFmtId="0" fontId="14" fillId="2" borderId="0" xfId="0" applyFont="1" applyFill="1"/>
    <xf numFmtId="0" fontId="11" fillId="2" borderId="0" xfId="0" applyFont="1" applyFill="1"/>
    <xf numFmtId="0" fontId="43" fillId="0" borderId="0" xfId="12" applyFont="1"/>
    <xf numFmtId="0" fontId="43" fillId="0" borderId="0" xfId="12" applyFont="1" applyAlignment="1">
      <alignment horizontal="right"/>
    </xf>
    <xf numFmtId="0" fontId="22" fillId="0" borderId="0" xfId="3" applyFont="1" applyAlignment="1">
      <alignment wrapText="1"/>
    </xf>
    <xf numFmtId="0" fontId="20" fillId="0" borderId="0" xfId="3" applyFont="1" applyAlignment="1">
      <alignment vertical="top"/>
    </xf>
    <xf numFmtId="0" fontId="20" fillId="0" borderId="0" xfId="3" applyFont="1"/>
    <xf numFmtId="0" fontId="28" fillId="0" borderId="0" xfId="3" applyFont="1" applyAlignment="1">
      <alignment vertical="center"/>
    </xf>
    <xf numFmtId="0" fontId="22" fillId="0" borderId="0" xfId="3" applyFont="1" applyAlignment="1">
      <alignment vertical="center"/>
    </xf>
    <xf numFmtId="0" fontId="10" fillId="0" borderId="0" xfId="3" quotePrefix="1" applyAlignment="1">
      <alignment horizontal="center" vertical="center"/>
    </xf>
    <xf numFmtId="0" fontId="20" fillId="0" borderId="0" xfId="3" applyFont="1" applyAlignment="1">
      <alignment horizontal="left"/>
    </xf>
    <xf numFmtId="0" fontId="10" fillId="0" borderId="0" xfId="3" applyAlignment="1">
      <alignment horizontal="left"/>
    </xf>
    <xf numFmtId="0" fontId="14" fillId="0" borderId="0" xfId="3" quotePrefix="1" applyFont="1" applyAlignment="1">
      <alignment horizontal="left"/>
    </xf>
    <xf numFmtId="0" fontId="17" fillId="0" borderId="0" xfId="3" quotePrefix="1" applyFont="1" applyAlignment="1">
      <alignment horizontal="right"/>
    </xf>
    <xf numFmtId="0" fontId="10" fillId="0" borderId="0" xfId="3" applyAlignment="1">
      <alignment vertical="center" wrapText="1"/>
    </xf>
    <xf numFmtId="0" fontId="36" fillId="0" borderId="0" xfId="2" applyFont="1" applyFill="1" applyBorder="1" applyAlignment="1" applyProtection="1"/>
    <xf numFmtId="0" fontId="12" fillId="0" borderId="0" xfId="3" applyFont="1" applyAlignment="1">
      <alignment horizontal="left"/>
    </xf>
    <xf numFmtId="0" fontId="10" fillId="0" borderId="0" xfId="3" quotePrefix="1" applyAlignment="1">
      <alignment horizontal="left"/>
    </xf>
    <xf numFmtId="1" fontId="12" fillId="0" borderId="0" xfId="3" applyNumberFormat="1" applyFont="1" applyAlignment="1">
      <alignment horizontal="center"/>
    </xf>
    <xf numFmtId="0" fontId="10" fillId="0" borderId="0" xfId="3" quotePrefix="1" applyAlignment="1">
      <alignment horizontal="right"/>
    </xf>
    <xf numFmtId="0" fontId="10" fillId="0" borderId="0" xfId="3" quotePrefix="1"/>
    <xf numFmtId="0" fontId="10" fillId="12" borderId="8" xfId="3" applyFill="1" applyBorder="1"/>
    <xf numFmtId="0" fontId="10" fillId="12" borderId="0" xfId="3" applyFill="1"/>
    <xf numFmtId="0" fontId="10" fillId="12" borderId="9" xfId="3" applyFill="1" applyBorder="1"/>
    <xf numFmtId="0" fontId="10" fillId="12" borderId="0" xfId="3" applyFill="1" applyAlignment="1">
      <alignment vertical="center"/>
    </xf>
    <xf numFmtId="0" fontId="10" fillId="12" borderId="4" xfId="3" applyFill="1" applyBorder="1" applyAlignment="1">
      <alignment horizontal="left" vertical="center"/>
    </xf>
    <xf numFmtId="0" fontId="10" fillId="12" borderId="0" xfId="3" applyFill="1" applyAlignment="1">
      <alignment vertical="center" wrapText="1"/>
    </xf>
    <xf numFmtId="0" fontId="10" fillId="12" borderId="0" xfId="3" applyFill="1" applyAlignment="1">
      <alignment horizontal="center" vertical="center" wrapText="1"/>
    </xf>
    <xf numFmtId="0" fontId="10" fillId="12" borderId="0" xfId="3" applyFill="1" applyAlignment="1">
      <alignment horizontal="left" vertical="center"/>
    </xf>
    <xf numFmtId="0" fontId="10" fillId="10" borderId="23" xfId="0" applyFont="1" applyFill="1" applyBorder="1" applyAlignment="1">
      <alignment vertical="center"/>
    </xf>
    <xf numFmtId="0" fontId="10" fillId="10" borderId="23" xfId="0" applyFont="1" applyFill="1" applyBorder="1"/>
    <xf numFmtId="0" fontId="10" fillId="10" borderId="0" xfId="0" applyFont="1" applyFill="1"/>
    <xf numFmtId="0" fontId="10" fillId="12" borderId="8" xfId="3" applyFill="1" applyBorder="1" applyAlignment="1">
      <alignment vertical="center"/>
    </xf>
    <xf numFmtId="0" fontId="11" fillId="0" borderId="0" xfId="3" applyFont="1" applyAlignment="1">
      <alignment wrapText="1"/>
    </xf>
    <xf numFmtId="0" fontId="20" fillId="12" borderId="8" xfId="3" applyFont="1" applyFill="1" applyBorder="1" applyAlignment="1">
      <alignment horizontal="left" vertical="center"/>
    </xf>
    <xf numFmtId="0" fontId="20" fillId="12" borderId="0" xfId="3" applyFont="1" applyFill="1" applyAlignment="1">
      <alignment horizontal="left" vertical="center"/>
    </xf>
    <xf numFmtId="0" fontId="20" fillId="12" borderId="9" xfId="3" applyFont="1" applyFill="1" applyBorder="1" applyAlignment="1">
      <alignment horizontal="left" vertical="center"/>
    </xf>
    <xf numFmtId="0" fontId="20" fillId="12" borderId="4" xfId="3" applyFont="1" applyFill="1" applyBorder="1" applyAlignment="1">
      <alignment horizontal="left" vertical="center"/>
    </xf>
    <xf numFmtId="0" fontId="10" fillId="12" borderId="1" xfId="3" applyFill="1" applyBorder="1" applyAlignment="1">
      <alignment horizontal="left" vertical="center"/>
    </xf>
    <xf numFmtId="0" fontId="20" fillId="12" borderId="2" xfId="3" applyFont="1" applyFill="1" applyBorder="1" applyAlignment="1">
      <alignment horizontal="left" vertical="center"/>
    </xf>
    <xf numFmtId="0" fontId="10" fillId="12" borderId="3" xfId="3" applyFill="1" applyBorder="1" applyAlignment="1">
      <alignment horizontal="left" vertical="center"/>
    </xf>
    <xf numFmtId="0" fontId="20" fillId="12" borderId="5" xfId="3" applyFont="1" applyFill="1" applyBorder="1" applyAlignment="1">
      <alignment horizontal="left" vertical="center"/>
    </xf>
    <xf numFmtId="0" fontId="10" fillId="12" borderId="8" xfId="3" applyFill="1" applyBorder="1" applyAlignment="1">
      <alignment horizontal="left" vertical="center"/>
    </xf>
    <xf numFmtId="0" fontId="15" fillId="12" borderId="0" xfId="3" applyFont="1" applyFill="1" applyAlignment="1">
      <alignment horizontal="left" vertical="center"/>
    </xf>
    <xf numFmtId="0" fontId="10" fillId="12" borderId="1" xfId="3" applyFill="1" applyBorder="1" applyAlignment="1">
      <alignment vertical="center" wrapText="1"/>
    </xf>
    <xf numFmtId="0" fontId="10" fillId="12" borderId="2" xfId="3" applyFill="1" applyBorder="1" applyAlignment="1">
      <alignment vertical="center" wrapText="1"/>
    </xf>
    <xf numFmtId="0" fontId="10" fillId="12" borderId="4" xfId="3" applyFill="1" applyBorder="1" applyAlignment="1">
      <alignment vertical="center" wrapText="1"/>
    </xf>
    <xf numFmtId="0" fontId="15" fillId="11" borderId="1" xfId="3" applyFont="1" applyFill="1" applyBorder="1" applyAlignment="1">
      <alignment horizontal="center" vertical="center"/>
    </xf>
    <xf numFmtId="0" fontId="15" fillId="11" borderId="0" xfId="3" applyFont="1" applyFill="1" applyAlignment="1">
      <alignment horizontal="center" vertical="center"/>
    </xf>
    <xf numFmtId="0" fontId="15" fillId="11" borderId="2" xfId="3" applyFont="1" applyFill="1" applyBorder="1" applyAlignment="1">
      <alignment horizontal="center" vertical="center"/>
    </xf>
    <xf numFmtId="0" fontId="10" fillId="12" borderId="2" xfId="3" applyFill="1" applyBorder="1" applyAlignment="1">
      <alignment horizontal="left" vertical="center"/>
    </xf>
    <xf numFmtId="0" fontId="10" fillId="12" borderId="1" xfId="3" quotePrefix="1" applyFill="1" applyBorder="1" applyAlignment="1">
      <alignment vertical="center"/>
    </xf>
    <xf numFmtId="0" fontId="10" fillId="12" borderId="2" xfId="3" quotePrefix="1" applyFill="1" applyBorder="1" applyAlignment="1">
      <alignment vertical="center"/>
    </xf>
    <xf numFmtId="0" fontId="10" fillId="12" borderId="0" xfId="3" quotePrefix="1" applyFill="1" applyAlignment="1">
      <alignment vertical="center"/>
    </xf>
    <xf numFmtId="0" fontId="10" fillId="12" borderId="2" xfId="3" applyFill="1" applyBorder="1"/>
    <xf numFmtId="0" fontId="15" fillId="12" borderId="1" xfId="3" applyFont="1" applyFill="1" applyBorder="1" applyAlignment="1">
      <alignment horizontal="left" vertical="center"/>
    </xf>
    <xf numFmtId="0" fontId="10" fillId="12" borderId="1" xfId="3" quotePrefix="1" applyFill="1" applyBorder="1" applyAlignment="1">
      <alignment horizontal="left" vertical="center"/>
    </xf>
    <xf numFmtId="0" fontId="15" fillId="12" borderId="8" xfId="3" applyFont="1" applyFill="1" applyBorder="1" applyAlignment="1">
      <alignment horizontal="center" vertical="center" wrapText="1"/>
    </xf>
    <xf numFmtId="0" fontId="10" fillId="12" borderId="9" xfId="3" applyFill="1" applyBorder="1" applyAlignment="1">
      <alignment horizontal="center" vertical="center" wrapText="1"/>
    </xf>
    <xf numFmtId="0" fontId="10" fillId="12" borderId="0" xfId="3" applyFill="1" applyAlignment="1">
      <alignment vertical="top"/>
    </xf>
    <xf numFmtId="0" fontId="10" fillId="12" borderId="0" xfId="0" applyFont="1" applyFill="1"/>
    <xf numFmtId="0" fontId="10" fillId="12" borderId="8" xfId="3" applyFill="1" applyBorder="1" applyAlignment="1">
      <alignment vertical="top"/>
    </xf>
    <xf numFmtId="0" fontId="0" fillId="12" borderId="11" xfId="0" applyFill="1" applyBorder="1"/>
    <xf numFmtId="0" fontId="20" fillId="12" borderId="11" xfId="3" applyFont="1" applyFill="1" applyBorder="1" applyAlignment="1">
      <alignment vertical="top"/>
    </xf>
    <xf numFmtId="0" fontId="20" fillId="12" borderId="11" xfId="3" applyFont="1" applyFill="1" applyBorder="1"/>
    <xf numFmtId="0" fontId="20" fillId="12" borderId="12" xfId="3" applyFont="1" applyFill="1" applyBorder="1" applyAlignment="1">
      <alignment vertical="top"/>
    </xf>
    <xf numFmtId="0" fontId="15" fillId="12" borderId="15" xfId="3" applyFont="1" applyFill="1" applyBorder="1" applyAlignment="1">
      <alignment horizontal="left" vertical="center"/>
    </xf>
    <xf numFmtId="0" fontId="10" fillId="12" borderId="10" xfId="3" applyFill="1" applyBorder="1" applyAlignment="1">
      <alignment horizontal="left" vertical="center"/>
    </xf>
    <xf numFmtId="0" fontId="20" fillId="12" borderId="10" xfId="3" applyFont="1" applyFill="1" applyBorder="1" applyAlignment="1">
      <alignment horizontal="left" vertical="center"/>
    </xf>
    <xf numFmtId="0" fontId="20" fillId="12" borderId="13" xfId="3" applyFont="1" applyFill="1" applyBorder="1" applyAlignment="1">
      <alignment horizontal="left" vertical="center"/>
    </xf>
    <xf numFmtId="0" fontId="39" fillId="12" borderId="0" xfId="3" applyFont="1" applyFill="1" applyAlignment="1">
      <alignment horizontal="center" vertical="center" wrapText="1"/>
    </xf>
    <xf numFmtId="0" fontId="39" fillId="12" borderId="9" xfId="3" applyFont="1" applyFill="1" applyBorder="1" applyAlignment="1">
      <alignment horizontal="center" vertical="center" wrapText="1"/>
    </xf>
    <xf numFmtId="0" fontId="28" fillId="10" borderId="0" xfId="0" applyFont="1" applyFill="1"/>
    <xf numFmtId="0" fontId="41" fillId="11" borderId="8" xfId="0" applyFont="1" applyFill="1" applyBorder="1" applyAlignment="1">
      <alignment horizontal="center" vertical="center"/>
    </xf>
    <xf numFmtId="0" fontId="13" fillId="0" borderId="24" xfId="0" applyFont="1" applyBorder="1" applyAlignment="1">
      <alignment wrapText="1"/>
    </xf>
    <xf numFmtId="0" fontId="10" fillId="12" borderId="0" xfId="3" quotePrefix="1" applyFill="1" applyAlignment="1">
      <alignment horizontal="left" vertical="center"/>
    </xf>
    <xf numFmtId="0" fontId="36" fillId="12" borderId="14" xfId="2" applyFont="1" applyFill="1" applyBorder="1" applyAlignment="1" applyProtection="1">
      <alignment vertical="center"/>
    </xf>
    <xf numFmtId="0" fontId="15" fillId="2" borderId="0" xfId="0" applyFont="1" applyFill="1"/>
    <xf numFmtId="0" fontId="10" fillId="11" borderId="0" xfId="3" applyFill="1"/>
    <xf numFmtId="0" fontId="15" fillId="0" borderId="24" xfId="0" applyFont="1" applyBorder="1" applyAlignment="1">
      <alignment vertical="top" wrapText="1"/>
    </xf>
    <xf numFmtId="0" fontId="15" fillId="10" borderId="8" xfId="0" applyFont="1" applyFill="1" applyBorder="1" applyAlignment="1">
      <alignment vertical="center" wrapText="1"/>
    </xf>
    <xf numFmtId="0" fontId="15" fillId="10" borderId="0" xfId="0" applyFont="1" applyFill="1" applyAlignment="1">
      <alignment vertical="center" wrapText="1"/>
    </xf>
    <xf numFmtId="0" fontId="33" fillId="0" borderId="0" xfId="2" applyBorder="1" applyAlignment="1" applyProtection="1">
      <alignment horizontal="left" vertical="top"/>
    </xf>
    <xf numFmtId="0" fontId="15" fillId="0" borderId="0" xfId="0" applyFont="1" applyAlignment="1">
      <alignment horizontal="left" vertical="top"/>
    </xf>
    <xf numFmtId="0" fontId="29" fillId="10" borderId="0" xfId="0" applyFont="1" applyFill="1"/>
    <xf numFmtId="0" fontId="11" fillId="2" borderId="0" xfId="0" applyFont="1" applyFill="1" applyAlignment="1">
      <alignment horizontal="center" vertical="center" wrapText="1"/>
    </xf>
    <xf numFmtId="0" fontId="39" fillId="12" borderId="8" xfId="3" applyFont="1" applyFill="1" applyBorder="1" applyAlignment="1">
      <alignment horizontal="center" vertical="center" wrapText="1"/>
    </xf>
    <xf numFmtId="0" fontId="29" fillId="10" borderId="23" xfId="0" applyFont="1" applyFill="1" applyBorder="1" applyAlignment="1">
      <alignment vertical="center"/>
    </xf>
    <xf numFmtId="0" fontId="11" fillId="2" borderId="0" xfId="0" applyFont="1" applyFill="1" applyAlignment="1">
      <alignment vertical="center" wrapText="1"/>
    </xf>
    <xf numFmtId="0" fontId="13" fillId="0" borderId="0" xfId="0" applyFont="1"/>
    <xf numFmtId="0" fontId="10" fillId="0" borderId="24" xfId="0" quotePrefix="1" applyFont="1" applyBorder="1" applyAlignment="1">
      <alignment vertical="top" wrapText="1"/>
    </xf>
    <xf numFmtId="0" fontId="10" fillId="0" borderId="24" xfId="0" quotePrefix="1" applyFont="1" applyBorder="1" applyAlignment="1">
      <alignment horizontal="left" vertical="top" wrapText="1"/>
    </xf>
    <xf numFmtId="0" fontId="19" fillId="2" borderId="0" xfId="3" applyFont="1" applyFill="1" applyAlignment="1">
      <alignment horizontal="center"/>
    </xf>
    <xf numFmtId="0" fontId="33" fillId="0" borderId="0" xfId="2" applyBorder="1" applyAlignment="1"/>
    <xf numFmtId="0" fontId="39" fillId="2" borderId="0" xfId="3" applyFont="1" applyFill="1" applyAlignment="1">
      <alignment horizontal="left"/>
    </xf>
    <xf numFmtId="0" fontId="48" fillId="2" borderId="0" xfId="3" applyFont="1" applyFill="1" applyAlignment="1">
      <alignment horizontal="left"/>
    </xf>
    <xf numFmtId="0" fontId="48" fillId="0" borderId="0" xfId="0" applyFont="1" applyAlignment="1">
      <alignment horizontal="left"/>
    </xf>
    <xf numFmtId="0" fontId="10" fillId="2" borderId="0" xfId="3" applyFill="1" applyAlignment="1">
      <alignment horizontal="left"/>
    </xf>
    <xf numFmtId="0" fontId="63" fillId="2" borderId="0" xfId="0" applyFont="1" applyFill="1"/>
    <xf numFmtId="0" fontId="63" fillId="0" borderId="0" xfId="0" applyFont="1"/>
    <xf numFmtId="164" fontId="0" fillId="0" borderId="24" xfId="0" applyNumberFormat="1" applyBorder="1" applyAlignment="1">
      <alignment horizontal="center" vertical="center"/>
    </xf>
    <xf numFmtId="0" fontId="1" fillId="2" borderId="15" xfId="39" applyFill="1" applyBorder="1"/>
    <xf numFmtId="0" fontId="1" fillId="2" borderId="10" xfId="39" applyFill="1" applyBorder="1"/>
    <xf numFmtId="0" fontId="1" fillId="2" borderId="13" xfId="39" applyFill="1" applyBorder="1"/>
    <xf numFmtId="0" fontId="1" fillId="2" borderId="0" xfId="39" applyFill="1"/>
    <xf numFmtId="0" fontId="1" fillId="2" borderId="1" xfId="39" applyFill="1" applyBorder="1"/>
    <xf numFmtId="0" fontId="69" fillId="2" borderId="0" xfId="39" applyFont="1" applyFill="1"/>
    <xf numFmtId="0" fontId="1" fillId="2" borderId="2" xfId="39" applyFill="1" applyBorder="1"/>
    <xf numFmtId="0" fontId="70" fillId="2" borderId="0" xfId="39" applyFont="1" applyFill="1"/>
    <xf numFmtId="0" fontId="49" fillId="17" borderId="6" xfId="39" applyFont="1" applyFill="1" applyBorder="1"/>
    <xf numFmtId="0" fontId="49" fillId="17" borderId="7" xfId="39" applyFont="1" applyFill="1" applyBorder="1" applyAlignment="1">
      <alignment horizontal="left"/>
    </xf>
    <xf numFmtId="0" fontId="49" fillId="17" borderId="22" xfId="39" applyFont="1" applyFill="1" applyBorder="1" applyAlignment="1">
      <alignment horizontal="left"/>
    </xf>
    <xf numFmtId="0" fontId="49" fillId="2" borderId="0" xfId="39" applyFont="1" applyFill="1" applyAlignment="1">
      <alignment horizontal="left"/>
    </xf>
    <xf numFmtId="0" fontId="1" fillId="2" borderId="0" xfId="39" applyFill="1" applyAlignment="1">
      <alignment vertical="top" wrapText="1"/>
    </xf>
    <xf numFmtId="0" fontId="1" fillId="2" borderId="1" xfId="39" applyFill="1" applyBorder="1" applyAlignment="1">
      <alignment vertical="center"/>
    </xf>
    <xf numFmtId="0" fontId="1" fillId="2" borderId="0" xfId="39" applyFill="1" applyAlignment="1">
      <alignment vertical="center"/>
    </xf>
    <xf numFmtId="0" fontId="1" fillId="2" borderId="0" xfId="39" applyFill="1" applyAlignment="1">
      <alignment vertical="center" wrapText="1"/>
    </xf>
    <xf numFmtId="0" fontId="1" fillId="2" borderId="2" xfId="39" applyFill="1" applyBorder="1" applyAlignment="1">
      <alignment vertical="center"/>
    </xf>
    <xf numFmtId="0" fontId="1" fillId="2" borderId="0" xfId="39" quotePrefix="1" applyFill="1" applyAlignment="1">
      <alignment vertical="center"/>
    </xf>
    <xf numFmtId="0" fontId="50" fillId="2" borderId="0" xfId="39" applyFont="1" applyFill="1" applyAlignment="1">
      <alignment horizontal="left" vertical="top"/>
    </xf>
    <xf numFmtId="0" fontId="72" fillId="2" borderId="0" xfId="39" applyFont="1" applyFill="1" applyAlignment="1">
      <alignment horizontal="left" vertical="top" wrapText="1"/>
    </xf>
    <xf numFmtId="0" fontId="64" fillId="2" borderId="0" xfId="39" applyFont="1" applyFill="1"/>
    <xf numFmtId="0" fontId="64" fillId="2" borderId="2" xfId="39" applyFont="1" applyFill="1" applyBorder="1"/>
    <xf numFmtId="0" fontId="73" fillId="2" borderId="0" xfId="39" applyFont="1" applyFill="1" applyAlignment="1">
      <alignment horizontal="left" vertical="top"/>
    </xf>
    <xf numFmtId="0" fontId="33" fillId="2" borderId="0" xfId="2" applyFill="1" applyBorder="1" applyAlignment="1">
      <alignment horizontal="left" vertical="top"/>
    </xf>
    <xf numFmtId="0" fontId="74" fillId="2" borderId="0" xfId="39" applyFont="1" applyFill="1" applyAlignment="1">
      <alignment horizontal="left" vertical="top"/>
    </xf>
    <xf numFmtId="0" fontId="33" fillId="2" borderId="0" xfId="2" applyFill="1" applyBorder="1"/>
    <xf numFmtId="0" fontId="49" fillId="2" borderId="0" xfId="39" applyFont="1" applyFill="1"/>
    <xf numFmtId="0" fontId="75" fillId="2" borderId="0" xfId="39" applyFont="1" applyFill="1"/>
    <xf numFmtId="0" fontId="75" fillId="2" borderId="0" xfId="39" applyFont="1" applyFill="1" applyAlignment="1">
      <alignment horizontal="left"/>
    </xf>
    <xf numFmtId="0" fontId="64" fillId="2" borderId="0" xfId="39" applyFont="1" applyFill="1" applyAlignment="1">
      <alignment vertical="top" wrapText="1"/>
    </xf>
    <xf numFmtId="0" fontId="64" fillId="2" borderId="2" xfId="39" applyFont="1" applyFill="1" applyBorder="1" applyAlignment="1">
      <alignment vertical="top" wrapText="1"/>
    </xf>
    <xf numFmtId="0" fontId="49" fillId="17" borderId="6" xfId="39" applyFont="1" applyFill="1" applyBorder="1" applyAlignment="1">
      <alignment horizontal="left"/>
    </xf>
    <xf numFmtId="0" fontId="1" fillId="2" borderId="0" xfId="39" applyFill="1" applyAlignment="1">
      <alignment vertical="top"/>
    </xf>
    <xf numFmtId="0" fontId="1" fillId="2" borderId="3" xfId="39" applyFill="1" applyBorder="1"/>
    <xf numFmtId="0" fontId="1" fillId="2" borderId="4" xfId="39" applyFill="1" applyBorder="1"/>
    <xf numFmtId="0" fontId="1" fillId="2" borderId="5" xfId="39" applyFill="1" applyBorder="1"/>
    <xf numFmtId="0" fontId="1" fillId="0" borderId="0" xfId="40"/>
    <xf numFmtId="164" fontId="1" fillId="0" borderId="0" xfId="40" applyNumberFormat="1"/>
    <xf numFmtId="3" fontId="1" fillId="0" borderId="0" xfId="40" applyNumberFormat="1"/>
    <xf numFmtId="165" fontId="1" fillId="0" borderId="0" xfId="40" applyNumberFormat="1"/>
    <xf numFmtId="0" fontId="1" fillId="0" borderId="18" xfId="39" applyBorder="1"/>
    <xf numFmtId="0" fontId="1" fillId="0" borderId="23" xfId="39" applyBorder="1"/>
    <xf numFmtId="3" fontId="76" fillId="2" borderId="23" xfId="39" applyNumberFormat="1" applyFont="1" applyFill="1" applyBorder="1"/>
    <xf numFmtId="0" fontId="1" fillId="0" borderId="0" xfId="39"/>
    <xf numFmtId="0" fontId="1" fillId="0" borderId="14" xfId="39" applyBorder="1"/>
    <xf numFmtId="0" fontId="1" fillId="0" borderId="11" xfId="39" applyBorder="1"/>
    <xf numFmtId="0" fontId="50" fillId="2" borderId="11" xfId="39" applyFont="1" applyFill="1" applyBorder="1"/>
    <xf numFmtId="0" fontId="1" fillId="2" borderId="16" xfId="39" applyFill="1" applyBorder="1"/>
    <xf numFmtId="0" fontId="1" fillId="0" borderId="8" xfId="39" applyBorder="1"/>
    <xf numFmtId="0" fontId="1" fillId="2" borderId="9" xfId="39" applyFill="1" applyBorder="1"/>
    <xf numFmtId="0" fontId="65" fillId="2" borderId="0" xfId="39" applyFont="1" applyFill="1" applyAlignment="1">
      <alignment vertical="center"/>
    </xf>
    <xf numFmtId="0" fontId="1" fillId="19" borderId="66" xfId="39" applyFill="1" applyBorder="1" applyAlignment="1">
      <alignment horizontal="left" vertical="center"/>
    </xf>
    <xf numFmtId="0" fontId="1" fillId="19" borderId="65" xfId="39" applyFill="1" applyBorder="1" applyAlignment="1">
      <alignment horizontal="left" vertical="center"/>
    </xf>
    <xf numFmtId="0" fontId="10" fillId="0" borderId="0" xfId="4"/>
    <xf numFmtId="0" fontId="67" fillId="2" borderId="0" xfId="39" applyFont="1" applyFill="1"/>
    <xf numFmtId="0" fontId="67" fillId="2" borderId="0" xfId="39" applyFont="1" applyFill="1" applyAlignment="1">
      <alignment vertical="center"/>
    </xf>
    <xf numFmtId="0" fontId="50" fillId="19" borderId="24" xfId="39" applyFont="1" applyFill="1" applyBorder="1" applyAlignment="1">
      <alignment horizontal="left" vertical="center" wrapText="1"/>
    </xf>
    <xf numFmtId="0" fontId="1" fillId="0" borderId="9" xfId="39" applyBorder="1"/>
    <xf numFmtId="0" fontId="81" fillId="2" borderId="0" xfId="39" applyFont="1" applyFill="1" applyAlignment="1">
      <alignment horizontal="center" vertical="center"/>
    </xf>
    <xf numFmtId="0" fontId="49" fillId="3" borderId="74" xfId="39" applyFont="1" applyFill="1" applyBorder="1" applyAlignment="1">
      <alignment horizontal="center" vertical="center"/>
    </xf>
    <xf numFmtId="164" fontId="50" fillId="16" borderId="24" xfId="39" applyNumberFormat="1" applyFont="1" applyFill="1" applyBorder="1" applyAlignment="1" applyProtection="1">
      <alignment horizontal="center" vertical="center"/>
      <protection locked="0"/>
    </xf>
    <xf numFmtId="164" fontId="1" fillId="0" borderId="0" xfId="39" applyNumberFormat="1"/>
    <xf numFmtId="0" fontId="1" fillId="0" borderId="8" xfId="40" applyBorder="1"/>
    <xf numFmtId="0" fontId="1" fillId="0" borderId="9" xfId="40" applyBorder="1"/>
    <xf numFmtId="0" fontId="1" fillId="0" borderId="0" xfId="40" applyAlignment="1">
      <alignment vertical="center"/>
    </xf>
    <xf numFmtId="0" fontId="1" fillId="2" borderId="0" xfId="40" applyFill="1" applyAlignment="1">
      <alignment vertical="top"/>
    </xf>
    <xf numFmtId="0" fontId="1" fillId="2" borderId="0" xfId="40" applyFill="1" applyAlignment="1">
      <alignment vertical="top" wrapText="1"/>
    </xf>
    <xf numFmtId="0" fontId="1" fillId="2" borderId="0" xfId="40" applyFill="1"/>
    <xf numFmtId="164" fontId="83" fillId="5" borderId="74" xfId="40" applyNumberFormat="1" applyFont="1" applyFill="1" applyBorder="1" applyAlignment="1">
      <alignment horizontal="center" vertical="center" wrapText="1"/>
    </xf>
    <xf numFmtId="0" fontId="83" fillId="5" borderId="74" xfId="40" applyFont="1" applyFill="1" applyBorder="1" applyAlignment="1">
      <alignment horizontal="center" vertical="center" wrapText="1"/>
    </xf>
    <xf numFmtId="3" fontId="83" fillId="5" borderId="74" xfId="40" applyNumberFormat="1" applyFont="1" applyFill="1" applyBorder="1" applyAlignment="1">
      <alignment horizontal="center" vertical="center" wrapText="1"/>
    </xf>
    <xf numFmtId="164" fontId="50" fillId="16" borderId="24" xfId="40" applyNumberFormat="1" applyFont="1" applyFill="1" applyBorder="1" applyAlignment="1" applyProtection="1">
      <alignment horizontal="center"/>
      <protection locked="0"/>
    </xf>
    <xf numFmtId="0" fontId="1" fillId="2" borderId="78" xfId="40" applyFill="1" applyBorder="1" applyAlignment="1">
      <alignment horizontal="center"/>
    </xf>
    <xf numFmtId="3" fontId="1" fillId="0" borderId="79" xfId="40" applyNumberFormat="1" applyBorder="1"/>
    <xf numFmtId="0" fontId="66" fillId="0" borderId="0" xfId="40" applyFont="1"/>
    <xf numFmtId="0" fontId="1" fillId="2" borderId="81" xfId="40" applyFill="1" applyBorder="1" applyAlignment="1">
      <alignment horizontal="center"/>
    </xf>
    <xf numFmtId="3" fontId="1" fillId="0" borderId="82" xfId="40" applyNumberFormat="1" applyBorder="1"/>
    <xf numFmtId="0" fontId="83" fillId="5" borderId="88" xfId="40" applyFont="1" applyFill="1" applyBorder="1" applyAlignment="1">
      <alignment horizontal="center" vertical="center" wrapText="1"/>
    </xf>
    <xf numFmtId="164" fontId="83" fillId="5" borderId="88" xfId="40" applyNumberFormat="1" applyFont="1" applyFill="1" applyBorder="1" applyAlignment="1">
      <alignment horizontal="center" vertical="center" wrapText="1"/>
    </xf>
    <xf numFmtId="3" fontId="83" fillId="5" borderId="88" xfId="40" applyNumberFormat="1" applyFont="1" applyFill="1" applyBorder="1" applyAlignment="1">
      <alignment horizontal="center" vertical="center" wrapText="1"/>
    </xf>
    <xf numFmtId="0" fontId="50" fillId="16" borderId="24" xfId="40" applyFont="1" applyFill="1" applyBorder="1" applyAlignment="1" applyProtection="1">
      <alignment horizontal="center"/>
      <protection locked="0"/>
    </xf>
    <xf numFmtId="164" fontId="1" fillId="0" borderId="94" xfId="40" applyNumberFormat="1" applyBorder="1" applyAlignment="1">
      <alignment horizontal="center"/>
    </xf>
    <xf numFmtId="167" fontId="1" fillId="0" borderId="95" xfId="40" applyNumberFormat="1" applyBorder="1" applyAlignment="1">
      <alignment horizontal="center"/>
    </xf>
    <xf numFmtId="0" fontId="50" fillId="2" borderId="95" xfId="40" applyFont="1" applyFill="1" applyBorder="1" applyAlignment="1">
      <alignment horizontal="center"/>
    </xf>
    <xf numFmtId="3" fontId="1" fillId="0" borderId="78" xfId="40" applyNumberFormat="1" applyBorder="1"/>
    <xf numFmtId="167" fontId="1" fillId="0" borderId="76" xfId="40" applyNumberFormat="1" applyBorder="1" applyAlignment="1">
      <alignment horizontal="center"/>
    </xf>
    <xf numFmtId="0" fontId="1" fillId="0" borderId="8" xfId="40" applyBorder="1" applyAlignment="1">
      <alignment horizontal="right"/>
    </xf>
    <xf numFmtId="0" fontId="1" fillId="0" borderId="0" xfId="40" applyAlignment="1">
      <alignment horizontal="right"/>
    </xf>
    <xf numFmtId="0" fontId="1" fillId="0" borderId="2" xfId="40" applyBorder="1" applyAlignment="1">
      <alignment horizontal="right"/>
    </xf>
    <xf numFmtId="164" fontId="1" fillId="0" borderId="68" xfId="40" applyNumberFormat="1" applyBorder="1" applyAlignment="1">
      <alignment horizontal="center"/>
    </xf>
    <xf numFmtId="0" fontId="1" fillId="0" borderId="82" xfId="40" applyBorder="1" applyAlignment="1">
      <alignment horizontal="center"/>
    </xf>
    <xf numFmtId="164" fontId="1" fillId="0" borderId="82" xfId="40" applyNumberFormat="1" applyBorder="1" applyAlignment="1">
      <alignment horizontal="center"/>
    </xf>
    <xf numFmtId="3" fontId="1" fillId="0" borderId="85" xfId="40" applyNumberFormat="1" applyBorder="1"/>
    <xf numFmtId="0" fontId="1" fillId="0" borderId="85" xfId="40" applyBorder="1" applyAlignment="1">
      <alignment horizontal="center"/>
    </xf>
    <xf numFmtId="0" fontId="50" fillId="2" borderId="101" xfId="40" applyFont="1" applyFill="1" applyBorder="1" applyAlignment="1">
      <alignment horizontal="center"/>
    </xf>
    <xf numFmtId="164" fontId="66" fillId="0" borderId="79" xfId="40" applyNumberFormat="1" applyFont="1" applyBorder="1" applyAlignment="1">
      <alignment horizontal="center"/>
    </xf>
    <xf numFmtId="0" fontId="50" fillId="2" borderId="85" xfId="40" applyFont="1" applyFill="1" applyBorder="1" applyAlignment="1">
      <alignment horizontal="center"/>
    </xf>
    <xf numFmtId="0" fontId="49" fillId="0" borderId="0" xfId="40" applyFont="1"/>
    <xf numFmtId="0" fontId="49" fillId="3" borderId="96" xfId="40" applyFont="1" applyFill="1" applyBorder="1"/>
    <xf numFmtId="0" fontId="49" fillId="3" borderId="97" xfId="40" applyFont="1" applyFill="1" applyBorder="1"/>
    <xf numFmtId="0" fontId="49" fillId="3" borderId="92" xfId="40" applyFont="1" applyFill="1" applyBorder="1"/>
    <xf numFmtId="0" fontId="49" fillId="3" borderId="98" xfId="40" applyFont="1" applyFill="1" applyBorder="1"/>
    <xf numFmtId="0" fontId="66" fillId="22" borderId="51" xfId="40" applyFont="1" applyFill="1" applyBorder="1" applyAlignment="1">
      <alignment horizontal="center"/>
    </xf>
    <xf numFmtId="164" fontId="1" fillId="0" borderId="104" xfId="40" applyNumberFormat="1" applyBorder="1" applyAlignment="1">
      <alignment horizontal="center"/>
    </xf>
    <xf numFmtId="165" fontId="1" fillId="0" borderId="105" xfId="40" applyNumberFormat="1" applyBorder="1"/>
    <xf numFmtId="0" fontId="87" fillId="0" borderId="9" xfId="40" applyFont="1" applyBorder="1"/>
    <xf numFmtId="0" fontId="66" fillId="22" borderId="24" xfId="40" applyFont="1" applyFill="1" applyBorder="1" applyAlignment="1">
      <alignment horizontal="center"/>
    </xf>
    <xf numFmtId="3" fontId="1" fillId="0" borderId="101" xfId="40" applyNumberFormat="1" applyBorder="1"/>
    <xf numFmtId="165" fontId="1" fillId="0" borderId="108" xfId="40" applyNumberFormat="1" applyBorder="1"/>
    <xf numFmtId="3" fontId="1" fillId="0" borderId="95" xfId="40" applyNumberFormat="1" applyBorder="1" applyAlignment="1">
      <alignment horizontal="center"/>
    </xf>
    <xf numFmtId="0" fontId="1" fillId="16" borderId="85" xfId="40" applyFill="1" applyBorder="1" applyAlignment="1">
      <alignment horizontal="center"/>
    </xf>
    <xf numFmtId="0" fontId="1" fillId="21" borderId="62" xfId="40" applyFill="1" applyBorder="1"/>
    <xf numFmtId="0" fontId="1" fillId="21" borderId="7" xfId="40" applyFill="1" applyBorder="1"/>
    <xf numFmtId="164" fontId="1" fillId="21" borderId="7" xfId="40" applyNumberFormat="1" applyFill="1" applyBorder="1"/>
    <xf numFmtId="3" fontId="49" fillId="21" borderId="7" xfId="40" applyNumberFormat="1" applyFont="1" applyFill="1" applyBorder="1" applyAlignment="1">
      <alignment horizontal="right"/>
    </xf>
    <xf numFmtId="165" fontId="1" fillId="19" borderId="112" xfId="40" applyNumberFormat="1" applyFill="1" applyBorder="1" applyAlignment="1">
      <alignment horizontal="center"/>
    </xf>
    <xf numFmtId="0" fontId="1" fillId="19" borderId="112" xfId="40" applyFill="1" applyBorder="1" applyAlignment="1">
      <alignment horizontal="center"/>
    </xf>
    <xf numFmtId="165" fontId="49" fillId="19" borderId="115" xfId="40" applyNumberFormat="1" applyFont="1" applyFill="1" applyBorder="1" applyAlignment="1">
      <alignment horizontal="center"/>
    </xf>
    <xf numFmtId="0" fontId="1" fillId="19" borderId="115" xfId="40" applyFill="1" applyBorder="1" applyAlignment="1">
      <alignment horizontal="center"/>
    </xf>
    <xf numFmtId="0" fontId="66" fillId="0" borderId="9" xfId="40" applyFont="1" applyBorder="1"/>
    <xf numFmtId="0" fontId="1" fillId="0" borderId="8" xfId="40" applyBorder="1" applyProtection="1">
      <protection locked="0"/>
    </xf>
    <xf numFmtId="0" fontId="1" fillId="0" borderId="0" xfId="40" applyProtection="1">
      <protection locked="0"/>
    </xf>
    <xf numFmtId="164" fontId="1" fillId="0" borderId="0" xfId="40" applyNumberFormat="1" applyProtection="1">
      <protection locked="0"/>
    </xf>
    <xf numFmtId="3" fontId="1" fillId="0" borderId="0" xfId="40" applyNumberFormat="1" applyProtection="1">
      <protection locked="0"/>
    </xf>
    <xf numFmtId="165" fontId="1" fillId="0" borderId="0" xfId="40" applyNumberFormat="1" applyProtection="1">
      <protection locked="0"/>
    </xf>
    <xf numFmtId="0" fontId="87" fillId="0" borderId="9" xfId="40" applyFont="1" applyBorder="1" applyProtection="1">
      <protection locked="0"/>
    </xf>
    <xf numFmtId="0" fontId="1" fillId="0" borderId="14" xfId="40" applyBorder="1" applyProtection="1">
      <protection locked="0"/>
    </xf>
    <xf numFmtId="0" fontId="33" fillId="0" borderId="11" xfId="7" applyBorder="1" applyAlignment="1" applyProtection="1">
      <protection locked="0"/>
    </xf>
    <xf numFmtId="0" fontId="1" fillId="0" borderId="11" xfId="40" applyBorder="1" applyProtection="1">
      <protection locked="0"/>
    </xf>
    <xf numFmtId="164" fontId="1" fillId="0" borderId="11" xfId="40" applyNumberFormat="1" applyBorder="1" applyProtection="1">
      <protection locked="0"/>
    </xf>
    <xf numFmtId="165" fontId="1" fillId="0" borderId="11" xfId="40" applyNumberFormat="1" applyBorder="1" applyProtection="1">
      <protection locked="0"/>
    </xf>
    <xf numFmtId="0" fontId="1" fillId="0" borderId="12" xfId="40" applyBorder="1" applyProtection="1">
      <protection locked="0"/>
    </xf>
    <xf numFmtId="0" fontId="43" fillId="0" borderId="0" xfId="41" applyFont="1"/>
    <xf numFmtId="1" fontId="1" fillId="0" borderId="0" xfId="40" applyNumberFormat="1"/>
    <xf numFmtId="0" fontId="1" fillId="0" borderId="0" xfId="42"/>
    <xf numFmtId="0" fontId="49" fillId="0" borderId="0" xfId="42" applyFont="1"/>
    <xf numFmtId="0" fontId="25" fillId="0" borderId="23" xfId="3" applyFont="1" applyBorder="1" applyAlignment="1">
      <alignment vertical="center" wrapText="1"/>
    </xf>
    <xf numFmtId="0" fontId="25" fillId="0" borderId="0" xfId="3" applyFont="1" applyAlignment="1">
      <alignment vertical="center"/>
    </xf>
    <xf numFmtId="0" fontId="25" fillId="0" borderId="11" xfId="3" applyFont="1" applyBorder="1" applyAlignment="1">
      <alignment vertical="center"/>
    </xf>
    <xf numFmtId="0" fontId="10" fillId="2" borderId="0" xfId="3" applyFill="1"/>
    <xf numFmtId="0" fontId="10" fillId="2" borderId="0" xfId="3" quotePrefix="1" applyFill="1" applyAlignment="1">
      <alignment horizontal="center"/>
    </xf>
    <xf numFmtId="0" fontId="63" fillId="2" borderId="0" xfId="3" applyFont="1" applyFill="1"/>
    <xf numFmtId="0" fontId="22" fillId="0" borderId="0" xfId="0" applyFont="1" applyAlignment="1">
      <alignment vertical="center"/>
    </xf>
    <xf numFmtId="164" fontId="10" fillId="0" borderId="24" xfId="0" applyNumberFormat="1" applyFont="1" applyBorder="1" applyAlignment="1">
      <alignment horizontal="center" vertical="center"/>
    </xf>
    <xf numFmtId="0" fontId="43" fillId="24" borderId="0" xfId="0" applyFont="1" applyFill="1"/>
    <xf numFmtId="0" fontId="43" fillId="0" borderId="0" xfId="0" applyFont="1" applyFill="1"/>
    <xf numFmtId="0" fontId="43" fillId="2" borderId="0" xfId="0" applyFont="1" applyFill="1"/>
    <xf numFmtId="0" fontId="10" fillId="12" borderId="3" xfId="3" applyFill="1" applyBorder="1" applyAlignment="1">
      <alignment horizontal="center" vertical="center"/>
    </xf>
    <xf numFmtId="0" fontId="10" fillId="12" borderId="4" xfId="3" applyFill="1" applyBorder="1" applyAlignment="1">
      <alignment horizontal="center" vertical="center"/>
    </xf>
    <xf numFmtId="0" fontId="10" fillId="12" borderId="0" xfId="3" applyFill="1" applyBorder="1" applyAlignment="1">
      <alignment horizontal="left" vertical="center"/>
    </xf>
    <xf numFmtId="0" fontId="10" fillId="12" borderId="0" xfId="3" quotePrefix="1" applyFill="1" applyBorder="1" applyAlignment="1">
      <alignment horizontal="left" vertical="center"/>
    </xf>
    <xf numFmtId="0" fontId="29" fillId="12" borderId="0" xfId="3" quotePrefix="1" applyFont="1" applyFill="1" applyBorder="1" applyAlignment="1">
      <alignment horizontal="left" vertical="center"/>
    </xf>
    <xf numFmtId="0" fontId="10" fillId="12" borderId="5" xfId="3" applyFill="1" applyBorder="1" applyAlignment="1">
      <alignment horizontal="center" vertical="center"/>
    </xf>
    <xf numFmtId="0" fontId="20" fillId="12" borderId="0" xfId="3" applyFont="1" applyFill="1" applyBorder="1" applyAlignment="1">
      <alignment horizontal="left" vertical="center"/>
    </xf>
    <xf numFmtId="0" fontId="10" fillId="12" borderId="0" xfId="3" applyFill="1" applyBorder="1" applyAlignment="1">
      <alignment vertical="center"/>
    </xf>
    <xf numFmtId="0" fontId="10" fillId="12" borderId="2" xfId="3" applyFill="1" applyBorder="1" applyAlignment="1">
      <alignment vertical="center"/>
    </xf>
    <xf numFmtId="0" fontId="15" fillId="12" borderId="0" xfId="3" applyFont="1" applyFill="1" applyBorder="1" applyAlignment="1">
      <alignment horizontal="left" vertical="center"/>
    </xf>
    <xf numFmtId="0" fontId="10" fillId="12" borderId="0" xfId="3" applyFont="1" applyFill="1" applyBorder="1" applyAlignment="1">
      <alignment horizontal="left" vertical="center"/>
    </xf>
    <xf numFmtId="0" fontId="28" fillId="12" borderId="1" xfId="3" applyFont="1" applyFill="1" applyBorder="1" applyAlignment="1">
      <alignment horizontal="left" vertical="center"/>
    </xf>
    <xf numFmtId="0" fontId="10" fillId="12" borderId="166" xfId="3" applyFill="1" applyBorder="1" applyAlignment="1">
      <alignment horizontal="left" vertical="center"/>
    </xf>
    <xf numFmtId="164" fontId="20" fillId="2" borderId="47" xfId="0" applyNumberFormat="1" applyFont="1" applyFill="1" applyBorder="1" applyAlignment="1" applyProtection="1">
      <alignment horizontal="center"/>
      <protection locked="0"/>
    </xf>
    <xf numFmtId="0" fontId="0" fillId="26" borderId="0" xfId="0" applyFill="1"/>
    <xf numFmtId="0" fontId="10" fillId="26" borderId="0" xfId="3" applyFill="1"/>
    <xf numFmtId="0" fontId="10" fillId="0" borderId="0" xfId="3" applyProtection="1"/>
    <xf numFmtId="0" fontId="10" fillId="0" borderId="0" xfId="3" applyAlignment="1" applyProtection="1">
      <alignment vertical="center" wrapText="1"/>
    </xf>
    <xf numFmtId="0" fontId="0" fillId="0" borderId="0" xfId="0" applyProtection="1"/>
    <xf numFmtId="0" fontId="10" fillId="0" borderId="0" xfId="0" applyFont="1" applyProtection="1"/>
    <xf numFmtId="0" fontId="12" fillId="0" borderId="0" xfId="3" applyFont="1" applyAlignment="1" applyProtection="1">
      <alignment horizontal="left"/>
    </xf>
    <xf numFmtId="0" fontId="10" fillId="0" borderId="0" xfId="3" quotePrefix="1" applyAlignment="1" applyProtection="1">
      <alignment horizontal="left"/>
    </xf>
    <xf numFmtId="1" fontId="12" fillId="0" borderId="0" xfId="3" applyNumberFormat="1" applyFont="1" applyAlignment="1" applyProtection="1">
      <alignment horizontal="center"/>
    </xf>
    <xf numFmtId="0" fontId="10" fillId="0" borderId="0" xfId="3" applyAlignment="1" applyProtection="1">
      <alignment horizontal="left"/>
    </xf>
    <xf numFmtId="0" fontId="20" fillId="0" borderId="0" xfId="3" applyFont="1" applyAlignment="1" applyProtection="1">
      <alignment horizontal="left"/>
    </xf>
    <xf numFmtId="0" fontId="10" fillId="0" borderId="0" xfId="3" applyBorder="1" applyAlignment="1">
      <alignment horizontal="left"/>
    </xf>
    <xf numFmtId="0" fontId="39" fillId="2" borderId="0" xfId="3" applyFont="1" applyFill="1" applyBorder="1" applyAlignment="1">
      <alignment horizontal="center" wrapText="1"/>
    </xf>
    <xf numFmtId="0" fontId="29" fillId="2" borderId="0" xfId="3" applyFont="1" applyFill="1" applyBorder="1" applyAlignment="1">
      <alignment horizontal="center" vertical="center" wrapText="1"/>
    </xf>
    <xf numFmtId="0" fontId="0" fillId="2" borderId="0" xfId="0" applyFill="1" applyBorder="1"/>
    <xf numFmtId="0" fontId="43" fillId="2" borderId="0" xfId="0" applyFont="1" applyFill="1" applyBorder="1"/>
    <xf numFmtId="0" fontId="10" fillId="12" borderId="0" xfId="3" applyFill="1" applyAlignment="1">
      <alignment horizontal="left" vertical="top"/>
    </xf>
    <xf numFmtId="0" fontId="20" fillId="0" borderId="0" xfId="0" applyFont="1"/>
    <xf numFmtId="0" fontId="10" fillId="12" borderId="0" xfId="3" applyFill="1" applyAlignment="1">
      <alignment horizontal="left" vertical="center"/>
    </xf>
    <xf numFmtId="0" fontId="10" fillId="12" borderId="0" xfId="3" applyFill="1" applyBorder="1" applyAlignment="1">
      <alignment horizontal="left" vertical="center"/>
    </xf>
    <xf numFmtId="0" fontId="10" fillId="0" borderId="0" xfId="3" applyFill="1"/>
    <xf numFmtId="0" fontId="33" fillId="0" borderId="0" xfId="2"/>
    <xf numFmtId="0" fontId="33" fillId="0" borderId="0" xfId="2" applyAlignment="1">
      <alignment horizontal="left" vertical="top" wrapText="1"/>
    </xf>
    <xf numFmtId="0" fontId="0" fillId="2" borderId="0" xfId="0" applyFill="1" applyProtection="1">
      <protection hidden="1"/>
    </xf>
    <xf numFmtId="0" fontId="10" fillId="2" borderId="0" xfId="0" applyFont="1" applyFill="1" applyProtection="1">
      <protection hidden="1"/>
    </xf>
    <xf numFmtId="0" fontId="14" fillId="2" borderId="0" xfId="0" applyFont="1" applyFill="1" applyProtection="1">
      <protection hidden="1"/>
    </xf>
    <xf numFmtId="0" fontId="0" fillId="0" borderId="0" xfId="0" applyProtection="1">
      <protection hidden="1"/>
    </xf>
    <xf numFmtId="0" fontId="10" fillId="0" borderId="0" xfId="0" applyFont="1" applyProtection="1">
      <protection hidden="1"/>
    </xf>
    <xf numFmtId="0" fontId="43" fillId="0" borderId="0" xfId="12" applyFont="1" applyProtection="1">
      <protection locked="0" hidden="1"/>
    </xf>
    <xf numFmtId="0" fontId="43" fillId="0" borderId="0" xfId="12" applyFont="1" applyAlignment="1" applyProtection="1">
      <alignment horizontal="right"/>
      <protection locked="0" hidden="1"/>
    </xf>
    <xf numFmtId="0" fontId="10" fillId="0" borderId="0" xfId="3" applyProtection="1">
      <protection locked="0" hidden="1"/>
    </xf>
    <xf numFmtId="0" fontId="10" fillId="2" borderId="0" xfId="0" applyFont="1" applyFill="1" applyAlignment="1" applyProtection="1">
      <alignment horizontal="center" wrapText="1" shrinkToFit="1"/>
      <protection locked="0" hidden="1"/>
    </xf>
    <xf numFmtId="0" fontId="10" fillId="2" borderId="0" xfId="0" applyFont="1" applyFill="1" applyAlignment="1" applyProtection="1">
      <alignment horizontal="left"/>
      <protection locked="0" hidden="1"/>
    </xf>
    <xf numFmtId="0" fontId="0" fillId="2" borderId="0" xfId="0" applyFill="1" applyProtection="1">
      <protection locked="0" hidden="1"/>
    </xf>
    <xf numFmtId="0" fontId="10" fillId="2" borderId="0" xfId="0" applyFont="1" applyFill="1" applyProtection="1">
      <protection locked="0" hidden="1"/>
    </xf>
    <xf numFmtId="0" fontId="14" fillId="2" borderId="0" xfId="0" applyFont="1" applyFill="1" applyProtection="1">
      <protection locked="0" hidden="1"/>
    </xf>
    <xf numFmtId="0" fontId="0" fillId="0" borderId="0" xfId="0" applyAlignment="1" applyProtection="1">
      <alignment horizontal="left"/>
      <protection locked="0" hidden="1"/>
    </xf>
    <xf numFmtId="0" fontId="0" fillId="0" borderId="0" xfId="0" applyProtection="1">
      <protection locked="0" hidden="1"/>
    </xf>
    <xf numFmtId="0" fontId="10" fillId="0" borderId="0" xfId="0" applyFont="1" applyAlignment="1" applyProtection="1">
      <alignment horizontal="left"/>
      <protection locked="0" hidden="1"/>
    </xf>
    <xf numFmtId="0" fontId="10" fillId="0" borderId="0" xfId="0" applyFont="1" applyProtection="1">
      <protection locked="0" hidden="1"/>
    </xf>
    <xf numFmtId="0" fontId="10" fillId="0" borderId="0" xfId="0" applyFont="1" applyAlignment="1" applyProtection="1">
      <alignment horizontal="left" wrapText="1"/>
      <protection locked="0" hidden="1"/>
    </xf>
    <xf numFmtId="0" fontId="10" fillId="0" borderId="0" xfId="3" applyAlignment="1" applyProtection="1">
      <alignment wrapText="1"/>
      <protection locked="0" hidden="1"/>
    </xf>
    <xf numFmtId="0" fontId="11" fillId="0" borderId="0" xfId="3" applyFont="1" applyProtection="1">
      <protection locked="0" hidden="1"/>
    </xf>
    <xf numFmtId="0" fontId="101" fillId="0" borderId="0" xfId="3" applyFont="1" applyProtection="1">
      <protection locked="0" hidden="1"/>
    </xf>
    <xf numFmtId="2" fontId="11" fillId="0" borderId="0" xfId="3" applyNumberFormat="1" applyFont="1" applyProtection="1">
      <protection locked="0" hidden="1"/>
    </xf>
    <xf numFmtId="2" fontId="10" fillId="0" borderId="0" xfId="3" applyNumberFormat="1" applyProtection="1">
      <protection locked="0" hidden="1"/>
    </xf>
    <xf numFmtId="2" fontId="10" fillId="0" borderId="0" xfId="3" applyNumberFormat="1" applyAlignment="1" applyProtection="1">
      <protection locked="0" hidden="1"/>
    </xf>
    <xf numFmtId="0" fontId="43" fillId="2" borderId="0" xfId="12" applyFont="1" applyFill="1" applyProtection="1">
      <protection hidden="1"/>
    </xf>
    <xf numFmtId="0" fontId="43" fillId="2" borderId="0" xfId="12" applyFont="1" applyFill="1" applyAlignment="1" applyProtection="1">
      <alignment horizontal="right"/>
      <protection hidden="1"/>
    </xf>
    <xf numFmtId="0" fontId="59" fillId="0" borderId="1" xfId="0" applyFont="1" applyBorder="1" applyAlignment="1" applyProtection="1">
      <alignment horizontal="left" vertical="center"/>
      <protection hidden="1"/>
    </xf>
    <xf numFmtId="0" fontId="59" fillId="0" borderId="3" xfId="0" applyFont="1" applyBorder="1" applyAlignment="1" applyProtection="1">
      <alignment horizontal="left" vertical="center"/>
      <protection hidden="1"/>
    </xf>
    <xf numFmtId="0" fontId="10" fillId="2" borderId="0" xfId="0" quotePrefix="1" applyFont="1" applyFill="1" applyProtection="1">
      <protection hidden="1"/>
    </xf>
    <xf numFmtId="0" fontId="10" fillId="2" borderId="0" xfId="0" applyFont="1" applyFill="1" applyAlignment="1" applyProtection="1">
      <alignment horizontal="center"/>
      <protection hidden="1"/>
    </xf>
    <xf numFmtId="0" fontId="11" fillId="2" borderId="0" xfId="0" applyFont="1" applyFill="1" applyProtection="1">
      <protection hidden="1"/>
    </xf>
    <xf numFmtId="0" fontId="18" fillId="2" borderId="0" xfId="0" applyFont="1" applyFill="1" applyProtection="1">
      <protection hidden="1"/>
    </xf>
    <xf numFmtId="0" fontId="0" fillId="2" borderId="0" xfId="0" quotePrefix="1" applyFill="1" applyAlignment="1" applyProtection="1">
      <alignment horizontal="right"/>
      <protection hidden="1"/>
    </xf>
    <xf numFmtId="0" fontId="10" fillId="2" borderId="0" xfId="0" quotePrefix="1" applyFont="1" applyFill="1" applyAlignment="1" applyProtection="1">
      <alignment horizontal="right"/>
      <protection hidden="1"/>
    </xf>
    <xf numFmtId="0" fontId="15" fillId="11" borderId="15" xfId="3" applyFont="1" applyFill="1" applyBorder="1" applyAlignment="1" applyProtection="1">
      <alignment horizontal="left"/>
      <protection hidden="1"/>
    </xf>
    <xf numFmtId="0" fontId="0" fillId="11" borderId="10" xfId="0" applyFill="1" applyBorder="1" applyProtection="1">
      <protection hidden="1"/>
    </xf>
    <xf numFmtId="0" fontId="39" fillId="11" borderId="10" xfId="3" applyFont="1" applyFill="1" applyBorder="1" applyAlignment="1" applyProtection="1">
      <alignment horizontal="center" wrapText="1"/>
      <protection hidden="1"/>
    </xf>
    <xf numFmtId="0" fontId="11" fillId="11" borderId="10" xfId="3" applyFont="1" applyFill="1" applyBorder="1" applyAlignment="1" applyProtection="1">
      <alignment horizontal="center"/>
      <protection hidden="1"/>
    </xf>
    <xf numFmtId="0" fontId="39" fillId="11" borderId="13" xfId="3" applyFont="1" applyFill="1" applyBorder="1" applyAlignment="1" applyProtection="1">
      <alignment horizontal="center" wrapText="1"/>
      <protection hidden="1"/>
    </xf>
    <xf numFmtId="0" fontId="15" fillId="2" borderId="0" xfId="0" applyFont="1" applyFill="1" applyProtection="1">
      <protection hidden="1"/>
    </xf>
    <xf numFmtId="0" fontId="11" fillId="11" borderId="1" xfId="3" applyFont="1" applyFill="1" applyBorder="1" applyAlignment="1" applyProtection="1">
      <alignment horizontal="left"/>
      <protection hidden="1"/>
    </xf>
    <xf numFmtId="0" fontId="0" fillId="11" borderId="0" xfId="0" applyFill="1" applyProtection="1">
      <protection hidden="1"/>
    </xf>
    <xf numFmtId="0" fontId="39" fillId="11" borderId="0" xfId="3" applyFont="1" applyFill="1" applyAlignment="1" applyProtection="1">
      <alignment horizontal="center" wrapText="1"/>
      <protection hidden="1"/>
    </xf>
    <xf numFmtId="0" fontId="11" fillId="11" borderId="3" xfId="3" applyFont="1" applyFill="1" applyBorder="1" applyAlignment="1" applyProtection="1">
      <alignment horizontal="left"/>
      <protection hidden="1"/>
    </xf>
    <xf numFmtId="0" fontId="0" fillId="11" borderId="4" xfId="0" applyFill="1" applyBorder="1" applyProtection="1">
      <protection hidden="1"/>
    </xf>
    <xf numFmtId="0" fontId="39" fillId="11" borderId="4" xfId="3" applyFont="1" applyFill="1" applyBorder="1" applyAlignment="1" applyProtection="1">
      <alignment horizontal="center" wrapText="1"/>
      <protection hidden="1"/>
    </xf>
    <xf numFmtId="0" fontId="0" fillId="2" borderId="0" xfId="0" applyFill="1" applyAlignment="1" applyProtection="1">
      <protection hidden="1"/>
    </xf>
    <xf numFmtId="0" fontId="43" fillId="2" borderId="0" xfId="12" applyFont="1" applyFill="1" applyAlignment="1" applyProtection="1">
      <alignment horizontal="center" vertical="center"/>
      <protection hidden="1"/>
    </xf>
    <xf numFmtId="0" fontId="43" fillId="24" borderId="0" xfId="12" applyFont="1" applyFill="1" applyProtection="1">
      <protection hidden="1"/>
    </xf>
    <xf numFmtId="0" fontId="51" fillId="2" borderId="0" xfId="12" applyFont="1" applyFill="1" applyProtection="1">
      <protection hidden="1"/>
    </xf>
    <xf numFmtId="164" fontId="0" fillId="2" borderId="0" xfId="0" applyNumberFormat="1" applyFill="1" applyProtection="1">
      <protection hidden="1"/>
    </xf>
    <xf numFmtId="164" fontId="43" fillId="2" borderId="0" xfId="12" applyNumberFormat="1" applyFont="1" applyFill="1" applyProtection="1">
      <protection hidden="1"/>
    </xf>
    <xf numFmtId="0" fontId="0" fillId="0" borderId="0" xfId="0" applyAlignment="1" applyProtection="1">
      <alignment wrapText="1"/>
      <protection hidden="1"/>
    </xf>
    <xf numFmtId="0" fontId="10" fillId="0" borderId="0" xfId="0" applyFont="1" applyAlignment="1" applyProtection="1">
      <alignment wrapText="1"/>
      <protection hidden="1"/>
    </xf>
    <xf numFmtId="0" fontId="3" fillId="0" borderId="0" xfId="19" applyProtection="1">
      <protection hidden="1"/>
    </xf>
    <xf numFmtId="1" fontId="3" fillId="0" borderId="0" xfId="19" applyNumberFormat="1" applyProtection="1">
      <protection hidden="1"/>
    </xf>
    <xf numFmtId="0" fontId="49" fillId="0" borderId="15" xfId="19" applyFont="1" applyBorder="1" applyProtection="1">
      <protection hidden="1"/>
    </xf>
    <xf numFmtId="0" fontId="49" fillId="0" borderId="10" xfId="19" applyFont="1" applyBorder="1" applyProtection="1">
      <protection hidden="1"/>
    </xf>
    <xf numFmtId="0" fontId="0" fillId="2" borderId="10" xfId="0" applyFill="1" applyBorder="1" applyProtection="1">
      <protection hidden="1"/>
    </xf>
    <xf numFmtId="0" fontId="3" fillId="0" borderId="10" xfId="19" applyBorder="1" applyProtection="1">
      <protection hidden="1"/>
    </xf>
    <xf numFmtId="0" fontId="0" fillId="2" borderId="13" xfId="0" applyFill="1" applyBorder="1" applyProtection="1">
      <protection hidden="1"/>
    </xf>
    <xf numFmtId="0" fontId="50" fillId="0" borderId="1" xfId="18" applyFont="1" applyBorder="1" applyProtection="1">
      <protection hidden="1"/>
    </xf>
    <xf numFmtId="0" fontId="50" fillId="0" borderId="0" xfId="18" applyFont="1" applyProtection="1">
      <protection hidden="1"/>
    </xf>
    <xf numFmtId="0" fontId="50" fillId="0" borderId="0" xfId="20" applyFont="1" applyProtection="1">
      <protection hidden="1"/>
    </xf>
    <xf numFmtId="0" fontId="50" fillId="0" borderId="0" xfId="19" applyFont="1" applyProtection="1">
      <protection hidden="1"/>
    </xf>
    <xf numFmtId="0" fontId="10" fillId="2" borderId="2" xfId="0" applyFont="1" applyFill="1" applyBorder="1" applyProtection="1">
      <protection hidden="1"/>
    </xf>
    <xf numFmtId="0" fontId="10" fillId="2" borderId="0" xfId="0" applyFont="1" applyFill="1" applyAlignment="1" applyProtection="1">
      <alignment horizontal="left" vertical="center"/>
      <protection hidden="1"/>
    </xf>
    <xf numFmtId="0" fontId="50" fillId="0" borderId="3" xfId="18" applyFont="1" applyBorder="1" applyProtection="1">
      <protection hidden="1"/>
    </xf>
    <xf numFmtId="0" fontId="50" fillId="0" borderId="4" xfId="18" applyFont="1" applyBorder="1" applyProtection="1">
      <protection hidden="1"/>
    </xf>
    <xf numFmtId="0" fontId="10" fillId="2" borderId="4" xfId="0" applyFont="1" applyFill="1" applyBorder="1" applyProtection="1">
      <protection hidden="1"/>
    </xf>
    <xf numFmtId="0" fontId="50" fillId="0" borderId="4" xfId="20" applyFont="1" applyBorder="1" applyProtection="1">
      <protection hidden="1"/>
    </xf>
    <xf numFmtId="0" fontId="50" fillId="0" borderId="4" xfId="19" applyFont="1" applyBorder="1" applyProtection="1">
      <protection hidden="1"/>
    </xf>
    <xf numFmtId="0" fontId="10" fillId="2" borderId="5" xfId="0" applyFont="1" applyFill="1" applyBorder="1" applyProtection="1">
      <protection hidden="1"/>
    </xf>
    <xf numFmtId="0" fontId="3" fillId="0" borderId="0" xfId="18" applyProtection="1">
      <protection hidden="1"/>
    </xf>
    <xf numFmtId="0" fontId="49" fillId="0" borderId="0" xfId="20" applyFont="1" applyProtection="1">
      <protection hidden="1"/>
    </xf>
    <xf numFmtId="0" fontId="3" fillId="0" borderId="0" xfId="20" applyProtection="1">
      <protection hidden="1"/>
    </xf>
    <xf numFmtId="0" fontId="10" fillId="2" borderId="0" xfId="0" applyFont="1" applyFill="1" applyAlignment="1" applyProtection="1">
      <alignment wrapText="1"/>
      <protection hidden="1"/>
    </xf>
    <xf numFmtId="0" fontId="20" fillId="2" borderId="56" xfId="3" applyFont="1" applyFill="1" applyBorder="1" applyAlignment="1" applyProtection="1">
      <alignment horizontal="center" wrapText="1"/>
      <protection locked="0"/>
    </xf>
    <xf numFmtId="0" fontId="20" fillId="2" borderId="24" xfId="3" applyFont="1" applyFill="1" applyBorder="1" applyAlignment="1" applyProtection="1">
      <alignment horizontal="center" wrapText="1"/>
      <protection locked="0"/>
    </xf>
    <xf numFmtId="0" fontId="20" fillId="2" borderId="46" xfId="3" applyFont="1" applyFill="1" applyBorder="1" applyAlignment="1" applyProtection="1">
      <alignment horizontal="center" wrapText="1"/>
      <protection locked="0"/>
    </xf>
    <xf numFmtId="0" fontId="11" fillId="2" borderId="24" xfId="3" applyFont="1" applyFill="1" applyBorder="1" applyAlignment="1" applyProtection="1">
      <alignment horizontal="left" vertical="center"/>
      <protection locked="0"/>
    </xf>
    <xf numFmtId="0" fontId="43" fillId="9" borderId="0" xfId="3" quotePrefix="1" applyFont="1" applyFill="1" applyAlignment="1">
      <alignment horizontal="center"/>
    </xf>
    <xf numFmtId="0" fontId="20" fillId="3" borderId="24" xfId="0" applyFont="1" applyFill="1" applyBorder="1" applyAlignment="1" applyProtection="1">
      <alignment vertical="center"/>
      <protection locked="0"/>
    </xf>
    <xf numFmtId="0" fontId="0" fillId="0" borderId="24" xfId="0" applyBorder="1" applyAlignment="1">
      <alignment horizontal="center" vertical="center" wrapText="1"/>
    </xf>
    <xf numFmtId="0" fontId="20" fillId="12" borderId="11" xfId="3" applyFont="1" applyFill="1" applyBorder="1" applyAlignment="1"/>
    <xf numFmtId="0" fontId="10" fillId="12" borderId="4" xfId="3" applyFont="1" applyFill="1" applyBorder="1" applyAlignment="1" applyProtection="1">
      <alignment horizontal="left" vertical="center"/>
    </xf>
    <xf numFmtId="0" fontId="10" fillId="12" borderId="0" xfId="3" applyFill="1" applyAlignment="1">
      <alignment horizontal="left" vertical="top"/>
    </xf>
    <xf numFmtId="0" fontId="10" fillId="12" borderId="2" xfId="3" applyFill="1" applyBorder="1" applyAlignment="1">
      <alignment horizontal="left" vertical="top"/>
    </xf>
    <xf numFmtId="0" fontId="10" fillId="2" borderId="0" xfId="0" applyFont="1" applyFill="1" applyAlignment="1" applyProtection="1">
      <protection hidden="1"/>
    </xf>
    <xf numFmtId="0" fontId="10" fillId="0" borderId="0" xfId="3" applyBorder="1" applyAlignment="1" applyProtection="1">
      <alignment horizontal="left"/>
    </xf>
    <xf numFmtId="164" fontId="20" fillId="2" borderId="7" xfId="0" applyNumberFormat="1" applyFont="1" applyFill="1" applyBorder="1" applyAlignment="1" applyProtection="1">
      <alignment horizontal="center"/>
      <protection locked="0"/>
    </xf>
    <xf numFmtId="164" fontId="20" fillId="2" borderId="24" xfId="0" applyNumberFormat="1" applyFont="1" applyFill="1" applyBorder="1" applyAlignment="1" applyProtection="1">
      <alignment horizontal="center"/>
      <protection locked="0"/>
    </xf>
    <xf numFmtId="0" fontId="20" fillId="2" borderId="24" xfId="0" applyFont="1" applyFill="1" applyBorder="1" applyAlignment="1" applyProtection="1">
      <alignment horizontal="center" vertical="center" wrapText="1"/>
      <protection locked="0"/>
    </xf>
    <xf numFmtId="0" fontId="11" fillId="10" borderId="4" xfId="3" applyFont="1" applyFill="1" applyBorder="1" applyAlignment="1" applyProtection="1">
      <alignment horizontal="center" vertical="center" wrapText="1"/>
      <protection locked="0"/>
    </xf>
    <xf numFmtId="0" fontId="10" fillId="27" borderId="0" xfId="3" quotePrefix="1" applyFont="1" applyFill="1" applyAlignment="1">
      <alignment horizontal="center"/>
    </xf>
    <xf numFmtId="0" fontId="0" fillId="26" borderId="0" xfId="0" applyFill="1" applyProtection="1">
      <protection locked="0"/>
    </xf>
    <xf numFmtId="0" fontId="20" fillId="26" borderId="0" xfId="0" applyFont="1" applyFill="1" applyProtection="1">
      <protection locked="0"/>
    </xf>
    <xf numFmtId="0" fontId="20" fillId="2" borderId="0" xfId="0" applyFont="1" applyFill="1" applyProtection="1">
      <protection locked="0"/>
    </xf>
    <xf numFmtId="0" fontId="28" fillId="2" borderId="0" xfId="0" applyFont="1" applyFill="1" applyAlignment="1" applyProtection="1">
      <alignment vertical="center"/>
      <protection locked="0"/>
    </xf>
    <xf numFmtId="0" fontId="11" fillId="2" borderId="0" xfId="0" applyFont="1" applyFill="1" applyAlignment="1" applyProtection="1">
      <alignment wrapText="1"/>
      <protection locked="0"/>
    </xf>
    <xf numFmtId="0" fontId="29" fillId="10" borderId="9" xfId="3" applyFont="1" applyFill="1" applyBorder="1" applyAlignment="1" applyProtection="1">
      <alignment horizontal="center" vertical="center" wrapText="1"/>
      <protection locked="0"/>
    </xf>
    <xf numFmtId="0" fontId="39" fillId="10" borderId="18" xfId="3" applyFont="1" applyFill="1" applyBorder="1" applyAlignment="1" applyProtection="1">
      <alignment horizontal="center" wrapText="1"/>
      <protection locked="0"/>
    </xf>
    <xf numFmtId="0" fontId="39" fillId="10" borderId="23" xfId="3" applyFont="1" applyFill="1" applyBorder="1" applyAlignment="1" applyProtection="1">
      <alignment horizontal="center" wrapText="1"/>
      <protection locked="0"/>
    </xf>
    <xf numFmtId="0" fontId="39" fillId="10" borderId="8" xfId="3" applyFont="1" applyFill="1" applyBorder="1" applyAlignment="1" applyProtection="1">
      <alignment horizontal="center" wrapText="1"/>
      <protection locked="0"/>
    </xf>
    <xf numFmtId="0" fontId="28" fillId="10" borderId="0" xfId="3" applyFont="1" applyFill="1" applyAlignment="1" applyProtection="1">
      <alignment horizontal="left" vertical="center"/>
      <protection locked="0"/>
    </xf>
    <xf numFmtId="0" fontId="39" fillId="10" borderId="0" xfId="3" applyFont="1" applyFill="1" applyAlignment="1" applyProtection="1">
      <alignment horizontal="center" wrapText="1"/>
      <protection locked="0"/>
    </xf>
    <xf numFmtId="0" fontId="28" fillId="10" borderId="0" xfId="0" applyFont="1" applyFill="1" applyAlignment="1" applyProtection="1">
      <alignment vertical="center"/>
      <protection locked="0"/>
    </xf>
    <xf numFmtId="0" fontId="39" fillId="10" borderId="0" xfId="3" applyFont="1" applyFill="1" applyBorder="1" applyAlignment="1" applyProtection="1">
      <alignment horizontal="center" wrapText="1"/>
      <protection locked="0"/>
    </xf>
    <xf numFmtId="0" fontId="28" fillId="11" borderId="0" xfId="0" applyFont="1" applyFill="1" applyAlignment="1" applyProtection="1">
      <alignment horizontal="left" vertical="center"/>
      <protection locked="0"/>
    </xf>
    <xf numFmtId="0" fontId="20" fillId="11" borderId="0" xfId="0" applyFont="1" applyFill="1" applyAlignment="1" applyProtection="1">
      <alignment horizontal="left"/>
      <protection locked="0"/>
    </xf>
    <xf numFmtId="0" fontId="28" fillId="10" borderId="0" xfId="3" applyFont="1" applyFill="1" applyAlignment="1" applyProtection="1">
      <alignment horizontal="center"/>
      <protection locked="0"/>
    </xf>
    <xf numFmtId="0" fontId="39" fillId="10" borderId="0" xfId="3" applyFont="1" applyFill="1" applyAlignment="1" applyProtection="1">
      <alignment horizontal="center"/>
      <protection locked="0"/>
    </xf>
    <xf numFmtId="0" fontId="39" fillId="11" borderId="8" xfId="3" applyFont="1" applyFill="1" applyBorder="1" applyAlignment="1" applyProtection="1">
      <alignment horizontal="center" wrapText="1"/>
      <protection locked="0"/>
    </xf>
    <xf numFmtId="0" fontId="39" fillId="11" borderId="0" xfId="3" applyFont="1" applyFill="1" applyAlignment="1" applyProtection="1">
      <alignment horizontal="center" wrapText="1"/>
      <protection locked="0"/>
    </xf>
    <xf numFmtId="0" fontId="39" fillId="11" borderId="23" xfId="3" applyFont="1" applyFill="1" applyBorder="1" applyAlignment="1" applyProtection="1">
      <alignment horizontal="center" wrapText="1"/>
      <protection locked="0"/>
    </xf>
    <xf numFmtId="0" fontId="39" fillId="11" borderId="0" xfId="3" applyFont="1" applyFill="1" applyBorder="1" applyAlignment="1" applyProtection="1">
      <alignment horizontal="center" wrapText="1"/>
      <protection locked="0"/>
    </xf>
    <xf numFmtId="0" fontId="29" fillId="10" borderId="16" xfId="3" applyFont="1" applyFill="1" applyBorder="1" applyAlignment="1" applyProtection="1">
      <alignment horizontal="center" vertical="center" wrapText="1"/>
      <protection locked="0"/>
    </xf>
    <xf numFmtId="0" fontId="20" fillId="2" borderId="0" xfId="0" applyFont="1" applyFill="1" applyAlignment="1" applyProtection="1">
      <alignment horizontal="left"/>
      <protection locked="0"/>
    </xf>
    <xf numFmtId="0" fontId="39" fillId="11" borderId="0" xfId="3" applyFont="1" applyFill="1" applyAlignment="1" applyProtection="1">
      <protection locked="0"/>
    </xf>
    <xf numFmtId="0" fontId="41" fillId="11" borderId="8" xfId="0" applyFont="1" applyFill="1" applyBorder="1" applyAlignment="1" applyProtection="1">
      <alignment horizontal="center" vertical="center"/>
      <protection locked="0"/>
    </xf>
    <xf numFmtId="0" fontId="20" fillId="10" borderId="0" xfId="0" applyFont="1" applyFill="1" applyProtection="1">
      <protection locked="0"/>
    </xf>
    <xf numFmtId="0" fontId="20" fillId="10" borderId="0" xfId="0" applyFont="1" applyFill="1" applyAlignment="1" applyProtection="1">
      <alignment horizontal="center"/>
      <protection locked="0"/>
    </xf>
    <xf numFmtId="0" fontId="29" fillId="11" borderId="0" xfId="0" applyFont="1" applyFill="1" applyBorder="1" applyAlignment="1" applyProtection="1">
      <alignment horizontal="center"/>
      <protection locked="0"/>
    </xf>
    <xf numFmtId="0" fontId="41" fillId="11" borderId="18" xfId="0" applyFont="1" applyFill="1" applyBorder="1" applyAlignment="1" applyProtection="1">
      <alignment horizontal="center" vertical="center"/>
      <protection locked="0"/>
    </xf>
    <xf numFmtId="0" fontId="28" fillId="11" borderId="23" xfId="0" applyFont="1" applyFill="1" applyBorder="1" applyProtection="1">
      <protection locked="0"/>
    </xf>
    <xf numFmtId="0" fontId="20" fillId="11" borderId="23" xfId="0" applyFont="1" applyFill="1" applyBorder="1" applyProtection="1">
      <protection locked="0"/>
    </xf>
    <xf numFmtId="0" fontId="95" fillId="10" borderId="23" xfId="0" applyFont="1" applyFill="1" applyBorder="1" applyProtection="1">
      <protection locked="0"/>
    </xf>
    <xf numFmtId="0" fontId="20" fillId="10" borderId="23" xfId="0" applyFont="1" applyFill="1" applyBorder="1" applyProtection="1">
      <protection locked="0"/>
    </xf>
    <xf numFmtId="0" fontId="0" fillId="11" borderId="23" xfId="0" applyFill="1" applyBorder="1" applyProtection="1">
      <protection locked="0"/>
    </xf>
    <xf numFmtId="0" fontId="29" fillId="11" borderId="23" xfId="0" applyFont="1" applyFill="1" applyBorder="1" applyAlignment="1" applyProtection="1">
      <alignment horizontal="center"/>
      <protection locked="0"/>
    </xf>
    <xf numFmtId="0" fontId="28" fillId="11" borderId="0" xfId="0" applyFont="1" applyFill="1" applyProtection="1">
      <protection locked="0"/>
    </xf>
    <xf numFmtId="0" fontId="20" fillId="11" borderId="0" xfId="0" applyFont="1" applyFill="1" applyProtection="1">
      <protection locked="0"/>
    </xf>
    <xf numFmtId="0" fontId="0" fillId="11" borderId="0" xfId="0" applyFill="1" applyProtection="1">
      <protection locked="0"/>
    </xf>
    <xf numFmtId="0" fontId="20" fillId="11" borderId="0" xfId="0" applyFont="1" applyFill="1" applyAlignment="1" applyProtection="1">
      <alignment vertical="top"/>
      <protection locked="0"/>
    </xf>
    <xf numFmtId="0" fontId="20" fillId="10" borderId="0" xfId="3" applyFont="1" applyFill="1" applyAlignment="1" applyProtection="1">
      <alignment horizontal="left" vertical="top"/>
      <protection locked="0"/>
    </xf>
    <xf numFmtId="0" fontId="11" fillId="10" borderId="0" xfId="3" applyFont="1" applyFill="1" applyAlignment="1" applyProtection="1">
      <alignment horizontal="left" vertical="center" wrapText="1"/>
      <protection locked="0"/>
    </xf>
    <xf numFmtId="0" fontId="95" fillId="11" borderId="0" xfId="0" applyFont="1" applyFill="1" applyProtection="1">
      <protection locked="0"/>
    </xf>
    <xf numFmtId="0" fontId="15" fillId="11" borderId="0" xfId="0" applyFont="1" applyFill="1" applyAlignment="1" applyProtection="1">
      <alignment horizontal="right"/>
      <protection locked="0"/>
    </xf>
    <xf numFmtId="0" fontId="20" fillId="10" borderId="9" xfId="0" applyFont="1" applyFill="1" applyBorder="1" applyProtection="1">
      <protection locked="0"/>
    </xf>
    <xf numFmtId="0" fontId="95" fillId="11" borderId="0" xfId="3" applyFont="1" applyFill="1" applyAlignment="1" applyProtection="1">
      <alignment horizontal="left"/>
      <protection locked="0"/>
    </xf>
    <xf numFmtId="0" fontId="101" fillId="11" borderId="0" xfId="0" applyFont="1" applyFill="1" applyProtection="1">
      <protection locked="0"/>
    </xf>
    <xf numFmtId="0" fontId="96" fillId="6" borderId="5" xfId="0" applyFont="1" applyFill="1" applyBorder="1" applyAlignment="1" applyProtection="1">
      <alignment horizontal="center" vertical="center"/>
      <protection locked="0"/>
    </xf>
    <xf numFmtId="0" fontId="93" fillId="6" borderId="0" xfId="0" applyFont="1" applyFill="1" applyAlignment="1" applyProtection="1">
      <alignment vertical="center"/>
      <protection locked="0"/>
    </xf>
    <xf numFmtId="0" fontId="60" fillId="6" borderId="0" xfId="0" applyFont="1" applyFill="1" applyAlignment="1" applyProtection="1">
      <alignment horizontal="center" vertical="center" wrapText="1"/>
      <protection locked="0"/>
    </xf>
    <xf numFmtId="0" fontId="60" fillId="6" borderId="9" xfId="0" applyFont="1" applyFill="1" applyBorder="1" applyAlignment="1" applyProtection="1">
      <alignment horizontal="center" vertical="center" wrapText="1"/>
      <protection locked="0"/>
    </xf>
    <xf numFmtId="0" fontId="96" fillId="6" borderId="22" xfId="0" applyFont="1" applyFill="1" applyBorder="1" applyAlignment="1" applyProtection="1">
      <alignment horizontal="center" vertical="center"/>
      <protection locked="0"/>
    </xf>
    <xf numFmtId="0" fontId="96" fillId="6" borderId="55" xfId="0" applyFont="1" applyFill="1" applyBorder="1" applyAlignment="1" applyProtection="1">
      <alignment horizontal="center" vertical="center"/>
      <protection locked="0"/>
    </xf>
    <xf numFmtId="0" fontId="93" fillId="6" borderId="11" xfId="0" applyFont="1" applyFill="1" applyBorder="1" applyAlignment="1" applyProtection="1">
      <alignment vertical="center"/>
      <protection locked="0"/>
    </xf>
    <xf numFmtId="0" fontId="39" fillId="6" borderId="11" xfId="3" applyFont="1" applyFill="1" applyBorder="1" applyAlignment="1" applyProtection="1">
      <alignment horizontal="center" wrapText="1"/>
      <protection locked="0"/>
    </xf>
    <xf numFmtId="0" fontId="0" fillId="6" borderId="11" xfId="0" applyFill="1" applyBorder="1" applyProtection="1">
      <protection locked="0"/>
    </xf>
    <xf numFmtId="0" fontId="0" fillId="6" borderId="12" xfId="0" applyFill="1" applyBorder="1" applyProtection="1">
      <protection locked="0"/>
    </xf>
    <xf numFmtId="0" fontId="41" fillId="11" borderId="0" xfId="0" applyFont="1" applyFill="1" applyAlignment="1" applyProtection="1">
      <alignment horizontal="center" vertical="center"/>
      <protection locked="0"/>
    </xf>
    <xf numFmtId="0" fontId="60" fillId="11" borderId="0" xfId="0" applyFont="1" applyFill="1" applyAlignment="1" applyProtection="1">
      <alignment horizontal="right" vertical="center"/>
      <protection locked="0"/>
    </xf>
    <xf numFmtId="0" fontId="29" fillId="10" borderId="0" xfId="0" applyFont="1" applyFill="1" applyAlignment="1" applyProtection="1">
      <alignment horizontal="right" vertical="top"/>
      <protection locked="0"/>
    </xf>
    <xf numFmtId="0" fontId="102" fillId="2" borderId="0" xfId="3" applyFont="1" applyFill="1" applyProtection="1">
      <protection locked="0"/>
    </xf>
    <xf numFmtId="0" fontId="11" fillId="10" borderId="14" xfId="3" applyFont="1" applyFill="1" applyBorder="1" applyAlignment="1" applyProtection="1">
      <alignment horizontal="left" vertical="center"/>
      <protection locked="0"/>
    </xf>
    <xf numFmtId="0" fontId="11" fillId="10" borderId="11" xfId="3" applyFont="1" applyFill="1" applyBorder="1" applyAlignment="1" applyProtection="1">
      <alignment horizontal="left" vertical="center"/>
      <protection locked="0"/>
    </xf>
    <xf numFmtId="0" fontId="11" fillId="11" borderId="11" xfId="3" applyFont="1" applyFill="1" applyBorder="1" applyAlignment="1" applyProtection="1">
      <alignment horizontal="left" vertical="center"/>
      <protection locked="0"/>
    </xf>
    <xf numFmtId="0" fontId="20" fillId="11" borderId="11" xfId="0" applyFont="1" applyFill="1" applyBorder="1" applyAlignment="1" applyProtection="1">
      <alignment horizontal="center" vertical="center"/>
      <protection locked="0"/>
    </xf>
    <xf numFmtId="0" fontId="20" fillId="11" borderId="11" xfId="0" applyFont="1" applyFill="1" applyBorder="1" applyAlignment="1" applyProtection="1">
      <alignment horizontal="center" vertical="center" wrapText="1"/>
      <protection locked="0"/>
    </xf>
    <xf numFmtId="0" fontId="20" fillId="11" borderId="11" xfId="0" applyFont="1" applyFill="1" applyBorder="1" applyAlignment="1" applyProtection="1">
      <alignment horizontal="center" vertical="top"/>
      <protection locked="0"/>
    </xf>
    <xf numFmtId="0" fontId="20" fillId="11" borderId="16" xfId="0" applyFont="1" applyFill="1" applyBorder="1" applyAlignment="1" applyProtection="1">
      <alignment horizontal="center" vertical="top"/>
      <protection locked="0"/>
    </xf>
    <xf numFmtId="0" fontId="37" fillId="8" borderId="16" xfId="3" applyFont="1" applyFill="1" applyBorder="1" applyAlignment="1" applyProtection="1">
      <alignment horizontal="center" vertical="center" wrapText="1"/>
      <protection locked="0"/>
    </xf>
    <xf numFmtId="0" fontId="28" fillId="10" borderId="36" xfId="3" applyFont="1" applyFill="1" applyBorder="1" applyAlignment="1" applyProtection="1">
      <alignment horizontal="center" vertical="center" wrapText="1"/>
      <protection locked="0"/>
    </xf>
    <xf numFmtId="0" fontId="28" fillId="10" borderId="25" xfId="3" applyFont="1" applyFill="1" applyBorder="1" applyAlignment="1" applyProtection="1">
      <alignment horizontal="center" vertical="center" wrapText="1"/>
      <protection locked="0"/>
    </xf>
    <xf numFmtId="0" fontId="20" fillId="11" borderId="25" xfId="0" applyFont="1" applyFill="1" applyBorder="1" applyAlignment="1" applyProtection="1">
      <alignment horizontal="center"/>
      <protection locked="0"/>
    </xf>
    <xf numFmtId="0" fontId="20" fillId="11" borderId="17" xfId="0" applyFont="1" applyFill="1" applyBorder="1" applyAlignment="1" applyProtection="1">
      <alignment horizontal="center"/>
      <protection locked="0"/>
    </xf>
    <xf numFmtId="0" fontId="39" fillId="23" borderId="16" xfId="3" applyFont="1" applyFill="1" applyBorder="1" applyAlignment="1" applyProtection="1">
      <alignment horizontal="center" wrapText="1"/>
      <protection locked="0"/>
    </xf>
    <xf numFmtId="0" fontId="0" fillId="11" borderId="0" xfId="0" applyFill="1" applyBorder="1" applyProtection="1">
      <protection locked="0"/>
    </xf>
    <xf numFmtId="0" fontId="20" fillId="11" borderId="9" xfId="0" applyFont="1" applyFill="1" applyBorder="1" applyAlignment="1" applyProtection="1">
      <alignment horizontal="center" vertical="top"/>
      <protection locked="0"/>
    </xf>
    <xf numFmtId="0" fontId="0" fillId="11" borderId="14" xfId="0" applyFill="1" applyBorder="1" applyProtection="1">
      <protection locked="0"/>
    </xf>
    <xf numFmtId="0" fontId="0" fillId="11" borderId="11" xfId="0" applyFill="1" applyBorder="1" applyProtection="1">
      <protection locked="0"/>
    </xf>
    <xf numFmtId="0" fontId="41" fillId="0" borderId="0" xfId="0" applyFont="1" applyFill="1" applyAlignment="1" applyProtection="1">
      <alignment horizontal="left"/>
      <protection locked="0"/>
    </xf>
    <xf numFmtId="0" fontId="20" fillId="2" borderId="28" xfId="0" applyFont="1" applyFill="1" applyBorder="1" applyAlignment="1" applyProtection="1">
      <alignment horizontal="left"/>
      <protection locked="0"/>
    </xf>
    <xf numFmtId="0" fontId="23" fillId="10" borderId="0" xfId="3" applyFont="1" applyFill="1" applyBorder="1" applyAlignment="1" applyProtection="1">
      <alignment horizontal="center" vertical="center" textRotation="90" wrapText="1"/>
      <protection locked="0"/>
    </xf>
    <xf numFmtId="0" fontId="23" fillId="10" borderId="2" xfId="3" applyFont="1" applyFill="1" applyBorder="1" applyAlignment="1" applyProtection="1">
      <alignment horizontal="center" vertical="center" textRotation="90" wrapText="1"/>
      <protection locked="0"/>
    </xf>
    <xf numFmtId="0" fontId="23" fillId="10" borderId="8" xfId="3" applyFont="1" applyFill="1" applyBorder="1" applyAlignment="1" applyProtection="1">
      <alignment horizontal="center" vertical="center" textRotation="90" wrapText="1"/>
      <protection locked="0"/>
    </xf>
    <xf numFmtId="0" fontId="22" fillId="10" borderId="6" xfId="3" applyFont="1" applyFill="1" applyBorder="1" applyAlignment="1" applyProtection="1">
      <alignment horizontal="center" vertical="center"/>
      <protection locked="0"/>
    </xf>
    <xf numFmtId="0" fontId="62" fillId="11" borderId="169" xfId="3" applyFont="1" applyFill="1" applyBorder="1" applyAlignment="1" applyProtection="1">
      <alignment horizontal="left" wrapText="1"/>
      <protection locked="0"/>
    </xf>
    <xf numFmtId="0" fontId="61" fillId="2" borderId="0" xfId="0" applyFont="1" applyFill="1" applyAlignment="1" applyProtection="1">
      <alignment horizontal="left"/>
      <protection locked="0"/>
    </xf>
    <xf numFmtId="0" fontId="29" fillId="11" borderId="18" xfId="3" applyFont="1" applyFill="1" applyBorder="1" applyAlignment="1" applyProtection="1">
      <alignment horizontal="left" vertical="center"/>
      <protection locked="0"/>
    </xf>
    <xf numFmtId="0" fontId="22" fillId="11" borderId="23" xfId="3" applyFont="1" applyFill="1" applyBorder="1" applyAlignment="1" applyProtection="1">
      <alignment horizontal="left" vertical="center" wrapText="1"/>
      <protection locked="0"/>
    </xf>
    <xf numFmtId="164" fontId="10" fillId="11" borderId="23" xfId="0" applyNumberFormat="1" applyFont="1" applyFill="1" applyBorder="1" applyAlignment="1" applyProtection="1">
      <alignment horizontal="center"/>
      <protection locked="0"/>
    </xf>
    <xf numFmtId="164" fontId="15" fillId="11" borderId="23" xfId="0" applyNumberFormat="1" applyFont="1" applyFill="1" applyBorder="1" applyAlignment="1" applyProtection="1">
      <alignment horizontal="right"/>
      <protection locked="0"/>
    </xf>
    <xf numFmtId="166" fontId="10" fillId="11" borderId="23" xfId="22" applyNumberFormat="1" applyFont="1" applyFill="1" applyBorder="1" applyAlignment="1" applyProtection="1">
      <alignment horizontal="center"/>
      <protection locked="0"/>
    </xf>
    <xf numFmtId="0" fontId="27" fillId="11" borderId="23" xfId="3" applyFont="1" applyFill="1" applyBorder="1" applyAlignment="1" applyProtection="1">
      <alignment horizontal="left" wrapText="1"/>
      <protection locked="0"/>
    </xf>
    <xf numFmtId="0" fontId="62" fillId="11" borderId="23" xfId="3" applyFont="1" applyFill="1" applyBorder="1" applyAlignment="1" applyProtection="1">
      <alignment horizontal="left" wrapText="1"/>
      <protection locked="0"/>
    </xf>
    <xf numFmtId="0" fontId="62" fillId="11" borderId="16" xfId="3" applyFont="1" applyFill="1" applyBorder="1" applyAlignment="1" applyProtection="1">
      <alignment horizontal="left" wrapText="1"/>
      <protection locked="0"/>
    </xf>
    <xf numFmtId="0" fontId="29" fillId="11" borderId="8" xfId="3" applyFont="1" applyFill="1" applyBorder="1" applyAlignment="1" applyProtection="1">
      <alignment horizontal="left" vertical="center"/>
      <protection locked="0"/>
    </xf>
    <xf numFmtId="0" fontId="22" fillId="11" borderId="0" xfId="3" applyFont="1" applyFill="1" applyAlignment="1" applyProtection="1">
      <alignment horizontal="left" vertical="center" wrapText="1"/>
      <protection locked="0"/>
    </xf>
    <xf numFmtId="164" fontId="10" fillId="11" borderId="0" xfId="0" applyNumberFormat="1" applyFont="1" applyFill="1" applyAlignment="1" applyProtection="1">
      <alignment horizontal="center"/>
      <protection locked="0"/>
    </xf>
    <xf numFmtId="164" fontId="15" fillId="11" borderId="0" xfId="0" applyNumberFormat="1" applyFont="1" applyFill="1" applyAlignment="1" applyProtection="1">
      <alignment horizontal="right"/>
      <protection locked="0"/>
    </xf>
    <xf numFmtId="166" fontId="10" fillId="11" borderId="0" xfId="22" applyNumberFormat="1" applyFont="1" applyFill="1" applyBorder="1" applyAlignment="1" applyProtection="1">
      <alignment horizontal="center"/>
      <protection locked="0"/>
    </xf>
    <xf numFmtId="0" fontId="27" fillId="11" borderId="0" xfId="3" applyFont="1" applyFill="1" applyAlignment="1" applyProtection="1">
      <alignment horizontal="left" wrapText="1"/>
      <protection locked="0"/>
    </xf>
    <xf numFmtId="0" fontId="62" fillId="11" borderId="0" xfId="3" applyFont="1" applyFill="1" applyBorder="1" applyAlignment="1" applyProtection="1">
      <alignment horizontal="left" wrapText="1"/>
      <protection locked="0"/>
    </xf>
    <xf numFmtId="0" fontId="62" fillId="11" borderId="9" xfId="3" applyFont="1" applyFill="1" applyBorder="1" applyAlignment="1" applyProtection="1">
      <alignment horizontal="left" wrapText="1"/>
      <protection locked="0"/>
    </xf>
    <xf numFmtId="0" fontId="39" fillId="23" borderId="17" xfId="3" applyFont="1" applyFill="1" applyBorder="1" applyAlignment="1" applyProtection="1">
      <alignment horizontal="center" wrapText="1"/>
      <protection locked="0"/>
    </xf>
    <xf numFmtId="0" fontId="23" fillId="10" borderId="0" xfId="3" applyFont="1" applyFill="1" applyAlignment="1" applyProtection="1">
      <alignment horizontal="center" vertical="center" textRotation="90" wrapText="1"/>
      <protection locked="0"/>
    </xf>
    <xf numFmtId="0" fontId="52" fillId="10" borderId="0" xfId="12" applyFont="1" applyFill="1" applyAlignment="1" applyProtection="1">
      <alignment horizontal="center"/>
      <protection locked="0"/>
    </xf>
    <xf numFmtId="0" fontId="53" fillId="10" borderId="0" xfId="12" applyFont="1" applyFill="1" applyAlignment="1" applyProtection="1">
      <alignment horizontal="right"/>
      <protection locked="0"/>
    </xf>
    <xf numFmtId="0" fontId="11" fillId="11" borderId="0" xfId="3" applyFont="1" applyFill="1" applyAlignment="1" applyProtection="1">
      <alignment horizontal="left" vertical="center" wrapText="1"/>
      <protection locked="0"/>
    </xf>
    <xf numFmtId="0" fontId="41" fillId="11" borderId="0" xfId="0" applyFont="1" applyFill="1" applyAlignment="1" applyProtection="1">
      <alignment horizontal="center" vertical="center" wrapText="1"/>
      <protection locked="0"/>
    </xf>
    <xf numFmtId="0" fontId="54" fillId="11" borderId="0" xfId="12" applyFont="1" applyFill="1" applyBorder="1" applyAlignment="1" applyProtection="1">
      <alignment horizontal="center" vertical="center"/>
      <protection locked="0"/>
    </xf>
    <xf numFmtId="0" fontId="62" fillId="11" borderId="170" xfId="3" applyFont="1" applyFill="1" applyBorder="1" applyAlignment="1" applyProtection="1">
      <alignment horizontal="left" wrapText="1"/>
      <protection locked="0"/>
    </xf>
    <xf numFmtId="0" fontId="20" fillId="0" borderId="0" xfId="0" applyFont="1" applyAlignment="1" applyProtection="1">
      <alignment horizontal="left"/>
      <protection locked="0"/>
    </xf>
    <xf numFmtId="0" fontId="20" fillId="10" borderId="18" xfId="3" applyFont="1" applyFill="1" applyBorder="1" applyAlignment="1" applyProtection="1">
      <alignment vertical="center" textRotation="90" wrapText="1"/>
      <protection locked="0"/>
    </xf>
    <xf numFmtId="0" fontId="20" fillId="10" borderId="23" xfId="3" applyFont="1" applyFill="1" applyBorder="1" applyAlignment="1" applyProtection="1">
      <alignment vertical="center" textRotation="90" wrapText="1"/>
      <protection locked="0"/>
    </xf>
    <xf numFmtId="0" fontId="20" fillId="10" borderId="23" xfId="0" applyFont="1" applyFill="1" applyBorder="1" applyAlignment="1" applyProtection="1">
      <alignment horizontal="left"/>
      <protection locked="0"/>
    </xf>
    <xf numFmtId="0" fontId="20" fillId="10" borderId="8" xfId="3" applyFont="1" applyFill="1" applyBorder="1" applyAlignment="1" applyProtection="1">
      <alignment vertical="center" textRotation="90" wrapText="1"/>
      <protection locked="0"/>
    </xf>
    <xf numFmtId="0" fontId="20" fillId="10" borderId="0" xfId="3" applyFont="1" applyFill="1" applyAlignment="1" applyProtection="1">
      <alignment vertical="center" textRotation="90" wrapText="1"/>
      <protection locked="0"/>
    </xf>
    <xf numFmtId="0" fontId="20" fillId="10" borderId="0" xfId="0" applyFont="1" applyFill="1" applyBorder="1" applyProtection="1">
      <protection locked="0"/>
    </xf>
    <xf numFmtId="0" fontId="20" fillId="10" borderId="0" xfId="3" applyFont="1" applyFill="1" applyAlignment="1" applyProtection="1">
      <alignment vertical="top"/>
      <protection locked="0"/>
    </xf>
    <xf numFmtId="0" fontId="20" fillId="10" borderId="0" xfId="3" applyFont="1" applyFill="1" applyAlignment="1" applyProtection="1">
      <alignment vertical="center"/>
      <protection locked="0"/>
    </xf>
    <xf numFmtId="0" fontId="0" fillId="10" borderId="0" xfId="0" applyFill="1" applyProtection="1">
      <protection locked="0"/>
    </xf>
    <xf numFmtId="0" fontId="10" fillId="10" borderId="0" xfId="0" applyFont="1" applyFill="1" applyAlignment="1" applyProtection="1">
      <alignment vertical="center"/>
      <protection locked="0"/>
    </xf>
    <xf numFmtId="0" fontId="20" fillId="10" borderId="2" xfId="0" applyFont="1" applyFill="1" applyBorder="1" applyProtection="1">
      <protection locked="0"/>
    </xf>
    <xf numFmtId="0" fontId="0" fillId="0" borderId="0" xfId="0" applyAlignment="1" applyProtection="1">
      <alignment horizontal="left"/>
      <protection locked="0"/>
    </xf>
    <xf numFmtId="0" fontId="0" fillId="10" borderId="8" xfId="0" applyFill="1" applyBorder="1" applyProtection="1">
      <protection locked="0"/>
    </xf>
    <xf numFmtId="0" fontId="36" fillId="10" borderId="8" xfId="2" applyFont="1" applyFill="1" applyBorder="1" applyAlignment="1" applyProtection="1">
      <protection locked="0"/>
    </xf>
    <xf numFmtId="0" fontId="27" fillId="10" borderId="0" xfId="0" applyFont="1" applyFill="1" applyProtection="1">
      <protection locked="0"/>
    </xf>
    <xf numFmtId="0" fontId="0" fillId="10" borderId="0" xfId="0" applyFill="1" applyAlignment="1" applyProtection="1">
      <alignment vertical="center"/>
      <protection locked="0"/>
    </xf>
    <xf numFmtId="0" fontId="20" fillId="10" borderId="0" xfId="3" applyFont="1" applyFill="1" applyBorder="1" applyAlignment="1" applyProtection="1">
      <alignment vertical="center"/>
      <protection locked="0"/>
    </xf>
    <xf numFmtId="0" fontId="0" fillId="2" borderId="0" xfId="0" applyFill="1" applyAlignment="1" applyProtection="1">
      <alignment horizontal="left"/>
      <protection locked="0"/>
    </xf>
    <xf numFmtId="0" fontId="29" fillId="11" borderId="14" xfId="0" applyFont="1" applyFill="1" applyBorder="1" applyAlignment="1" applyProtection="1">
      <alignment vertical="top"/>
      <protection locked="0"/>
    </xf>
    <xf numFmtId="0" fontId="0" fillId="11" borderId="11" xfId="0" applyFill="1" applyBorder="1" applyAlignment="1" applyProtection="1">
      <alignment horizontal="left"/>
      <protection locked="0"/>
    </xf>
    <xf numFmtId="0" fontId="12" fillId="11" borderId="11" xfId="0" applyFont="1" applyFill="1" applyBorder="1" applyAlignment="1" applyProtection="1">
      <alignment horizontal="left"/>
      <protection locked="0"/>
    </xf>
    <xf numFmtId="0" fontId="10" fillId="11" borderId="11" xfId="0" quotePrefix="1" applyFont="1" applyFill="1" applyBorder="1" applyAlignment="1" applyProtection="1">
      <alignment horizontal="left"/>
      <protection locked="0"/>
    </xf>
    <xf numFmtId="0" fontId="10" fillId="11" borderId="11" xfId="0" applyFont="1" applyFill="1" applyBorder="1" applyAlignment="1" applyProtection="1">
      <alignment horizontal="left"/>
      <protection locked="0"/>
    </xf>
    <xf numFmtId="1" fontId="12" fillId="11" borderId="11" xfId="0" applyNumberFormat="1" applyFont="1" applyFill="1" applyBorder="1" applyAlignment="1" applyProtection="1">
      <alignment horizontal="center"/>
      <protection locked="0"/>
    </xf>
    <xf numFmtId="0" fontId="20" fillId="10" borderId="12" xfId="0" applyFont="1" applyFill="1" applyBorder="1" applyProtection="1">
      <protection locked="0"/>
    </xf>
    <xf numFmtId="0" fontId="12" fillId="2" borderId="0" xfId="0" applyFont="1" applyFill="1" applyAlignment="1" applyProtection="1">
      <alignment horizontal="left"/>
      <protection locked="0"/>
    </xf>
    <xf numFmtId="0" fontId="10" fillId="2" borderId="0" xfId="0" quotePrefix="1" applyFont="1" applyFill="1" applyAlignment="1" applyProtection="1">
      <alignment horizontal="left"/>
      <protection locked="0"/>
    </xf>
    <xf numFmtId="0" fontId="10" fillId="2" borderId="0" xfId="0" applyFont="1" applyFill="1" applyAlignment="1" applyProtection="1">
      <alignment horizontal="left"/>
      <protection locked="0"/>
    </xf>
    <xf numFmtId="0" fontId="0" fillId="2" borderId="0" xfId="0" applyFill="1" applyProtection="1">
      <protection locked="0"/>
    </xf>
    <xf numFmtId="1" fontId="12" fillId="2" borderId="0" xfId="0" applyNumberFormat="1" applyFont="1" applyFill="1" applyAlignment="1" applyProtection="1">
      <alignment horizontal="center"/>
      <protection locked="0"/>
    </xf>
    <xf numFmtId="0" fontId="22" fillId="10" borderId="10" xfId="3" applyFont="1" applyFill="1" applyBorder="1" applyAlignment="1" applyProtection="1">
      <alignment horizontal="left" vertical="center"/>
    </xf>
    <xf numFmtId="0" fontId="0" fillId="2" borderId="0" xfId="0" applyFill="1" applyProtection="1"/>
    <xf numFmtId="0" fontId="10" fillId="2" borderId="0" xfId="0" applyFont="1" applyFill="1" applyProtection="1"/>
    <xf numFmtId="0" fontId="10" fillId="2" borderId="0" xfId="3" quotePrefix="1" applyFill="1" applyAlignment="1" applyProtection="1">
      <alignment horizontal="center" vertical="center"/>
    </xf>
    <xf numFmtId="0" fontId="10" fillId="0" borderId="0" xfId="3" applyProtection="1">
      <protection locked="0"/>
    </xf>
    <xf numFmtId="0" fontId="20" fillId="0" borderId="0" xfId="3" applyFont="1" applyProtection="1">
      <protection locked="0"/>
    </xf>
    <xf numFmtId="0" fontId="25" fillId="0" borderId="23" xfId="3" applyFont="1" applyBorder="1" applyAlignment="1" applyProtection="1">
      <alignment vertical="center" wrapText="1"/>
      <protection locked="0"/>
    </xf>
    <xf numFmtId="0" fontId="25" fillId="0" borderId="0" xfId="3" applyFont="1" applyAlignment="1" applyProtection="1">
      <alignment vertical="center"/>
      <protection locked="0"/>
    </xf>
    <xf numFmtId="0" fontId="28" fillId="0" borderId="0" xfId="3" applyFont="1" applyAlignment="1" applyProtection="1">
      <alignment vertical="center"/>
      <protection locked="0"/>
    </xf>
    <xf numFmtId="0" fontId="25" fillId="0" borderId="11" xfId="3" applyFont="1" applyBorder="1" applyAlignment="1" applyProtection="1">
      <alignment vertical="center"/>
      <protection locked="0"/>
    </xf>
    <xf numFmtId="0" fontId="11" fillId="0" borderId="0" xfId="3" applyFont="1" applyAlignment="1" applyProtection="1">
      <alignment wrapText="1"/>
      <protection locked="0"/>
    </xf>
    <xf numFmtId="0" fontId="10" fillId="0" borderId="0" xfId="3" quotePrefix="1" applyAlignment="1" applyProtection="1">
      <alignment horizontal="center" vertical="center"/>
      <protection locked="0"/>
    </xf>
    <xf numFmtId="0" fontId="20" fillId="0" borderId="0" xfId="3" applyFont="1" applyAlignment="1" applyProtection="1">
      <alignment horizontal="left"/>
      <protection locked="0"/>
    </xf>
    <xf numFmtId="0" fontId="39" fillId="12" borderId="18" xfId="3" applyFont="1" applyFill="1" applyBorder="1" applyAlignment="1" applyProtection="1">
      <alignment horizontal="center" vertical="center" wrapText="1"/>
      <protection locked="0"/>
    </xf>
    <xf numFmtId="0" fontId="48" fillId="12" borderId="23" xfId="3" applyFont="1" applyFill="1" applyBorder="1" applyAlignment="1" applyProtection="1">
      <alignment horizontal="center" vertical="center" wrapText="1"/>
      <protection locked="0"/>
    </xf>
    <xf numFmtId="0" fontId="48" fillId="12" borderId="16" xfId="3" applyFont="1" applyFill="1" applyBorder="1" applyAlignment="1" applyProtection="1">
      <alignment horizontal="center" vertical="center" wrapText="1"/>
      <protection locked="0"/>
    </xf>
    <xf numFmtId="0" fontId="10" fillId="12" borderId="8" xfId="3" applyNumberFormat="1" applyFont="1" applyFill="1" applyBorder="1" applyAlignment="1" applyProtection="1">
      <alignment vertical="center"/>
      <protection locked="0"/>
    </xf>
    <xf numFmtId="0" fontId="10" fillId="11" borderId="0" xfId="3" applyNumberFormat="1" applyFont="1" applyFill="1" applyProtection="1">
      <protection locked="0"/>
    </xf>
    <xf numFmtId="0" fontId="10" fillId="12" borderId="0" xfId="3" applyNumberFormat="1" applyFont="1" applyFill="1" applyAlignment="1" applyProtection="1">
      <alignment vertical="center"/>
      <protection locked="0"/>
    </xf>
    <xf numFmtId="0" fontId="10" fillId="12" borderId="0" xfId="3" applyNumberFormat="1" applyFont="1" applyFill="1" applyAlignment="1" applyProtection="1">
      <alignment horizontal="right" vertical="center"/>
      <protection locked="0"/>
    </xf>
    <xf numFmtId="0" fontId="56" fillId="11" borderId="0" xfId="3" applyNumberFormat="1" applyFont="1" applyFill="1" applyProtection="1">
      <protection locked="0"/>
    </xf>
    <xf numFmtId="0" fontId="10" fillId="6" borderId="0" xfId="3" quotePrefix="1" applyFill="1" applyAlignment="1" applyProtection="1">
      <alignment horizontal="center" vertical="center"/>
      <protection locked="0"/>
    </xf>
    <xf numFmtId="0" fontId="22" fillId="0" borderId="0" xfId="3" applyFont="1" applyAlignment="1" applyProtection="1">
      <alignment vertical="center"/>
      <protection locked="0"/>
    </xf>
    <xf numFmtId="0" fontId="20" fillId="12" borderId="8" xfId="3" applyNumberFormat="1" applyFont="1" applyFill="1" applyBorder="1" applyAlignment="1" applyProtection="1">
      <alignment vertical="center"/>
      <protection locked="0"/>
    </xf>
    <xf numFmtId="0" fontId="20" fillId="12" borderId="0" xfId="3" applyNumberFormat="1" applyFont="1" applyFill="1" applyAlignment="1" applyProtection="1">
      <alignment vertical="center"/>
      <protection locked="0"/>
    </xf>
    <xf numFmtId="0" fontId="20" fillId="12" borderId="9" xfId="3" applyNumberFormat="1" applyFont="1" applyFill="1" applyBorder="1" applyAlignment="1" applyProtection="1">
      <alignment vertical="center"/>
      <protection locked="0"/>
    </xf>
    <xf numFmtId="0" fontId="28" fillId="12" borderId="33" xfId="3" applyNumberFormat="1" applyFont="1" applyFill="1" applyBorder="1" applyAlignment="1" applyProtection="1">
      <alignment horizontal="left" vertical="center"/>
      <protection locked="0"/>
    </xf>
    <xf numFmtId="0" fontId="28" fillId="12" borderId="10" xfId="3" applyNumberFormat="1" applyFont="1" applyFill="1" applyBorder="1" applyAlignment="1" applyProtection="1">
      <alignment horizontal="left" vertical="center"/>
      <protection locked="0"/>
    </xf>
    <xf numFmtId="0" fontId="28" fillId="12" borderId="13" xfId="3" applyNumberFormat="1" applyFont="1" applyFill="1" applyBorder="1" applyAlignment="1" applyProtection="1">
      <alignment horizontal="left" vertical="center"/>
      <protection locked="0"/>
    </xf>
    <xf numFmtId="0" fontId="11" fillId="12" borderId="30" xfId="3" applyNumberFormat="1" applyFont="1" applyFill="1" applyBorder="1" applyAlignment="1" applyProtection="1">
      <alignment horizontal="left" vertical="center" wrapText="1"/>
      <protection locked="0"/>
    </xf>
    <xf numFmtId="0" fontId="11" fillId="12" borderId="4" xfId="3" applyNumberFormat="1" applyFont="1" applyFill="1" applyBorder="1" applyAlignment="1" applyProtection="1">
      <alignment horizontal="left" vertical="center" wrapText="1"/>
      <protection locked="0"/>
    </xf>
    <xf numFmtId="0" fontId="11" fillId="12" borderId="5" xfId="3" applyNumberFormat="1" applyFont="1" applyFill="1" applyBorder="1" applyAlignment="1" applyProtection="1">
      <alignment horizontal="left" vertical="center" wrapText="1"/>
      <protection locked="0"/>
    </xf>
    <xf numFmtId="0" fontId="10" fillId="12" borderId="15" xfId="3" applyNumberFormat="1" applyFont="1" applyFill="1" applyBorder="1" applyAlignment="1" applyProtection="1">
      <alignment horizontal="center" vertical="center"/>
      <protection locked="0"/>
    </xf>
    <xf numFmtId="0" fontId="10" fillId="12" borderId="10" xfId="3" applyNumberFormat="1" applyFont="1" applyFill="1" applyBorder="1" applyAlignment="1" applyProtection="1">
      <alignment horizontal="center" vertical="center"/>
      <protection locked="0"/>
    </xf>
    <xf numFmtId="0" fontId="10" fillId="12" borderId="31" xfId="3" applyNumberFormat="1" applyFont="1" applyFill="1" applyBorder="1" applyAlignment="1" applyProtection="1">
      <alignment horizontal="center" vertical="center"/>
      <protection locked="0"/>
    </xf>
    <xf numFmtId="0" fontId="10" fillId="12" borderId="1" xfId="3" applyNumberFormat="1" applyFont="1" applyFill="1" applyBorder="1" applyAlignment="1" applyProtection="1">
      <alignment horizontal="center" vertical="center"/>
      <protection locked="0"/>
    </xf>
    <xf numFmtId="0" fontId="10" fillId="12" borderId="0" xfId="3" applyNumberFormat="1" applyFont="1" applyFill="1" applyAlignment="1" applyProtection="1">
      <alignment horizontal="center" vertical="center"/>
      <protection locked="0"/>
    </xf>
    <xf numFmtId="0" fontId="10" fillId="12" borderId="9" xfId="3" applyNumberFormat="1" applyFont="1" applyFill="1" applyBorder="1" applyAlignment="1" applyProtection="1">
      <alignment horizontal="center" vertical="center"/>
      <protection locked="0"/>
    </xf>
    <xf numFmtId="0" fontId="10" fillId="12" borderId="3" xfId="3" applyNumberFormat="1" applyFont="1" applyFill="1" applyBorder="1" applyAlignment="1" applyProtection="1">
      <alignment horizontal="center" vertical="center"/>
      <protection locked="0"/>
    </xf>
    <xf numFmtId="0" fontId="10" fillId="12" borderId="4" xfId="3" applyNumberFormat="1" applyFont="1" applyFill="1" applyBorder="1" applyAlignment="1" applyProtection="1">
      <alignment horizontal="center" vertical="center"/>
      <protection locked="0"/>
    </xf>
    <xf numFmtId="0" fontId="10" fillId="12" borderId="28" xfId="3" applyNumberFormat="1" applyFont="1" applyFill="1" applyBorder="1" applyAlignment="1" applyProtection="1">
      <alignment horizontal="center" vertical="center"/>
      <protection locked="0"/>
    </xf>
    <xf numFmtId="0" fontId="10" fillId="0" borderId="121" xfId="3" applyNumberFormat="1" applyFont="1" applyBorder="1" applyAlignment="1" applyProtection="1">
      <protection locked="0"/>
    </xf>
    <xf numFmtId="0" fontId="10" fillId="2" borderId="24" xfId="3" applyNumberFormat="1" applyFont="1" applyFill="1" applyBorder="1" applyAlignment="1" applyProtection="1">
      <alignment vertical="top"/>
      <protection locked="0"/>
    </xf>
    <xf numFmtId="0" fontId="10" fillId="2" borderId="2" xfId="3" applyNumberFormat="1" applyFont="1" applyFill="1" applyBorder="1" applyAlignment="1" applyProtection="1">
      <alignment vertical="top"/>
      <protection locked="0"/>
    </xf>
    <xf numFmtId="0" fontId="22" fillId="3" borderId="121" xfId="3" applyNumberFormat="1" applyFont="1" applyFill="1" applyBorder="1" applyAlignment="1" applyProtection="1">
      <alignment horizontal="center" vertical="top"/>
      <protection locked="0"/>
    </xf>
    <xf numFmtId="0" fontId="20" fillId="2" borderId="127" xfId="3" applyNumberFormat="1" applyFont="1" applyFill="1" applyBorder="1" applyAlignment="1" applyProtection="1">
      <alignment horizontal="center" vertical="top"/>
      <protection locked="0"/>
    </xf>
    <xf numFmtId="0" fontId="20" fillId="2" borderId="186" xfId="3" applyNumberFormat="1" applyFont="1" applyFill="1" applyBorder="1" applyAlignment="1" applyProtection="1">
      <alignment horizontal="center" vertical="top"/>
      <protection locked="0"/>
    </xf>
    <xf numFmtId="0" fontId="20" fillId="2" borderId="22" xfId="3" applyNumberFormat="1" applyFont="1" applyFill="1" applyBorder="1" applyAlignment="1" applyProtection="1">
      <alignment horizontal="center" vertical="top"/>
      <protection locked="0"/>
    </xf>
    <xf numFmtId="0" fontId="20" fillId="2" borderId="24" xfId="3" applyNumberFormat="1" applyFont="1" applyFill="1" applyBorder="1" applyAlignment="1" applyProtection="1">
      <alignment horizontal="center" vertical="top"/>
      <protection locked="0"/>
    </xf>
    <xf numFmtId="0" fontId="20" fillId="2" borderId="140" xfId="3" applyNumberFormat="1" applyFont="1" applyFill="1" applyBorder="1" applyAlignment="1" applyProtection="1">
      <alignment horizontal="center" vertical="top"/>
      <protection locked="0"/>
    </xf>
    <xf numFmtId="0" fontId="15" fillId="12" borderId="153" xfId="3" applyNumberFormat="1" applyFont="1" applyFill="1" applyBorder="1" applyAlignment="1" applyProtection="1">
      <alignment horizontal="center" vertical="center" wrapText="1"/>
      <protection locked="0"/>
    </xf>
    <xf numFmtId="0" fontId="15" fillId="12" borderId="139" xfId="3" applyNumberFormat="1" applyFont="1" applyFill="1" applyBorder="1" applyAlignment="1" applyProtection="1">
      <alignment horizontal="center" vertical="center" wrapText="1"/>
      <protection locked="0"/>
    </xf>
    <xf numFmtId="0" fontId="11" fillId="2" borderId="0" xfId="3" applyNumberFormat="1" applyFont="1" applyFill="1" applyBorder="1" applyAlignment="1" applyProtection="1">
      <alignment horizontal="left" vertical="top"/>
      <protection locked="0"/>
    </xf>
    <xf numFmtId="0" fontId="15" fillId="2" borderId="0" xfId="3" applyNumberFormat="1" applyFont="1" applyFill="1" applyBorder="1" applyAlignment="1" applyProtection="1">
      <alignment horizontal="center" vertical="center" wrapText="1"/>
      <protection locked="0"/>
    </xf>
    <xf numFmtId="0" fontId="10" fillId="2" borderId="0" xfId="3" applyNumberFormat="1" applyFont="1" applyFill="1" applyBorder="1" applyAlignment="1" applyProtection="1">
      <alignment horizontal="left" vertical="top"/>
      <protection locked="0"/>
    </xf>
    <xf numFmtId="0" fontId="10" fillId="2" borderId="0" xfId="3" applyNumberFormat="1" applyFont="1" applyFill="1" applyBorder="1" applyAlignment="1" applyProtection="1">
      <alignment horizontal="center" vertical="center"/>
      <protection locked="0"/>
    </xf>
    <xf numFmtId="0" fontId="11" fillId="2" borderId="0" xfId="3" applyFont="1" applyFill="1" applyAlignment="1" applyProtection="1">
      <alignment horizontal="left" vertical="top"/>
      <protection locked="0"/>
    </xf>
    <xf numFmtId="0" fontId="15" fillId="2" borderId="0" xfId="3" applyFont="1" applyFill="1" applyAlignment="1" applyProtection="1">
      <alignment horizontal="center" vertical="center" wrapText="1"/>
      <protection locked="0"/>
    </xf>
    <xf numFmtId="0" fontId="10" fillId="2" borderId="0" xfId="3" applyFont="1" applyFill="1" applyAlignment="1" applyProtection="1">
      <alignment horizontal="left" vertical="top"/>
      <protection locked="0"/>
    </xf>
    <xf numFmtId="0" fontId="10" fillId="2" borderId="0" xfId="3" applyFont="1" applyFill="1" applyAlignment="1" applyProtection="1">
      <alignment horizontal="center" vertical="center"/>
      <protection locked="0"/>
    </xf>
    <xf numFmtId="0" fontId="20" fillId="12" borderId="8" xfId="3" applyFont="1" applyFill="1" applyBorder="1" applyAlignment="1" applyProtection="1">
      <alignment horizontal="left" vertical="center"/>
      <protection locked="0"/>
    </xf>
    <xf numFmtId="0" fontId="10" fillId="12" borderId="0" xfId="3" applyFont="1" applyFill="1" applyAlignment="1" applyProtection="1">
      <alignment horizontal="left" vertical="center"/>
      <protection locked="0"/>
    </xf>
    <xf numFmtId="0" fontId="20" fillId="12" borderId="0" xfId="3" applyFont="1" applyFill="1" applyAlignment="1" applyProtection="1">
      <alignment horizontal="left" vertical="center"/>
      <protection locked="0"/>
    </xf>
    <xf numFmtId="0" fontId="20" fillId="12" borderId="9" xfId="3" applyFont="1" applyFill="1" applyBorder="1" applyAlignment="1" applyProtection="1">
      <alignment horizontal="left" vertical="center"/>
      <protection locked="0"/>
    </xf>
    <xf numFmtId="0" fontId="15" fillId="12" borderId="0" xfId="3" applyFont="1" applyFill="1" applyAlignment="1" applyProtection="1">
      <alignment horizontal="left" vertical="center"/>
      <protection locked="0"/>
    </xf>
    <xf numFmtId="0" fontId="15" fillId="12" borderId="15" xfId="3" applyFont="1" applyFill="1" applyBorder="1" applyAlignment="1" applyProtection="1">
      <alignment horizontal="left" vertical="center"/>
      <protection locked="0"/>
    </xf>
    <xf numFmtId="0" fontId="10" fillId="12" borderId="10" xfId="3" applyFont="1" applyFill="1" applyBorder="1" applyAlignment="1" applyProtection="1">
      <alignment horizontal="left" vertical="center"/>
      <protection locked="0"/>
    </xf>
    <xf numFmtId="0" fontId="20" fillId="12" borderId="10" xfId="3" applyFont="1" applyFill="1" applyBorder="1" applyAlignment="1" applyProtection="1">
      <alignment horizontal="left" vertical="center"/>
      <protection locked="0"/>
    </xf>
    <xf numFmtId="0" fontId="20" fillId="12" borderId="13" xfId="3" applyFont="1" applyFill="1" applyBorder="1" applyAlignment="1" applyProtection="1">
      <alignment horizontal="left" vertical="center"/>
      <protection locked="0"/>
    </xf>
    <xf numFmtId="0" fontId="10" fillId="12" borderId="1" xfId="3" applyFont="1" applyFill="1" applyBorder="1" applyAlignment="1" applyProtection="1">
      <alignment horizontal="left" vertical="center"/>
      <protection locked="0"/>
    </xf>
    <xf numFmtId="0" fontId="20" fillId="12" borderId="2" xfId="3" applyFont="1" applyFill="1" applyBorder="1" applyAlignment="1" applyProtection="1">
      <alignment horizontal="left" vertical="center"/>
      <protection locked="0"/>
    </xf>
    <xf numFmtId="0" fontId="10" fillId="12" borderId="3" xfId="3" applyFont="1" applyFill="1" applyBorder="1" applyAlignment="1" applyProtection="1">
      <alignment horizontal="left" vertical="center"/>
      <protection locked="0"/>
    </xf>
    <xf numFmtId="0" fontId="10" fillId="12" borderId="4" xfId="3" applyFont="1" applyFill="1" applyBorder="1" applyAlignment="1" applyProtection="1">
      <alignment horizontal="left" vertical="center"/>
      <protection locked="0"/>
    </xf>
    <xf numFmtId="0" fontId="20" fillId="12" borderId="4" xfId="3" applyFont="1" applyFill="1" applyBorder="1" applyAlignment="1" applyProtection="1">
      <alignment horizontal="left" vertical="center"/>
      <protection locked="0"/>
    </xf>
    <xf numFmtId="0" fontId="20" fillId="12" borderId="5" xfId="3" applyFont="1" applyFill="1" applyBorder="1" applyAlignment="1" applyProtection="1">
      <alignment horizontal="left" vertical="center"/>
      <protection locked="0"/>
    </xf>
    <xf numFmtId="0" fontId="15" fillId="12" borderId="4" xfId="3" applyFont="1" applyFill="1" applyBorder="1" applyAlignment="1" applyProtection="1">
      <alignment horizontal="left" vertical="center"/>
      <protection locked="0"/>
    </xf>
    <xf numFmtId="0" fontId="22" fillId="12" borderId="8" xfId="3" applyFont="1" applyFill="1" applyBorder="1" applyAlignment="1" applyProtection="1">
      <alignment horizontal="left" vertical="center"/>
      <protection locked="0"/>
    </xf>
    <xf numFmtId="0" fontId="22" fillId="12" borderId="1" xfId="3" applyFont="1" applyFill="1" applyBorder="1" applyAlignment="1" applyProtection="1">
      <alignment vertical="center"/>
      <protection locked="0"/>
    </xf>
    <xf numFmtId="0" fontId="22" fillId="12" borderId="0" xfId="3" applyFont="1" applyFill="1" applyAlignment="1" applyProtection="1">
      <alignment horizontal="left" vertical="center"/>
      <protection locked="0"/>
    </xf>
    <xf numFmtId="0" fontId="20" fillId="12" borderId="1" xfId="3" applyFont="1" applyFill="1" applyBorder="1" applyAlignment="1" applyProtection="1">
      <alignment horizontal="left" vertical="center"/>
      <protection locked="0"/>
    </xf>
    <xf numFmtId="0" fontId="10" fillId="12" borderId="0" xfId="3" applyFont="1" applyFill="1" applyAlignment="1" applyProtection="1">
      <alignment vertical="center"/>
      <protection locked="0"/>
    </xf>
    <xf numFmtId="0" fontId="10" fillId="11" borderId="0" xfId="3" applyFont="1" applyFill="1" applyAlignment="1" applyProtection="1">
      <protection locked="0"/>
    </xf>
    <xf numFmtId="0" fontId="10" fillId="11" borderId="0" xfId="0" applyFont="1" applyFill="1" applyAlignment="1" applyProtection="1">
      <alignment vertical="top"/>
      <protection locked="0"/>
    </xf>
    <xf numFmtId="0" fontId="20" fillId="12" borderId="3" xfId="3" applyFont="1" applyFill="1" applyBorder="1" applyAlignment="1" applyProtection="1">
      <alignment horizontal="left" vertical="center"/>
      <protection locked="0"/>
    </xf>
    <xf numFmtId="0" fontId="10" fillId="11" borderId="4" xfId="0" applyFont="1" applyFill="1" applyBorder="1" applyAlignment="1" applyProtection="1">
      <alignment vertical="top"/>
      <protection locked="0"/>
    </xf>
    <xf numFmtId="0" fontId="28" fillId="12" borderId="0" xfId="3" applyFont="1" applyFill="1" applyAlignment="1" applyProtection="1">
      <alignment horizontal="left" vertical="center"/>
      <protection locked="0"/>
    </xf>
    <xf numFmtId="0" fontId="10" fillId="12" borderId="8" xfId="3" applyFont="1" applyFill="1" applyBorder="1" applyAlignment="1" applyProtection="1">
      <alignment horizontal="left" vertical="center"/>
      <protection locked="0"/>
    </xf>
    <xf numFmtId="0" fontId="10" fillId="6" borderId="0" xfId="3" quotePrefix="1" applyFill="1" applyAlignment="1" applyProtection="1">
      <alignment vertical="center"/>
      <protection locked="0"/>
    </xf>
    <xf numFmtId="0" fontId="10" fillId="12" borderId="15" xfId="3" applyFont="1" applyFill="1" applyBorder="1" applyAlignment="1" applyProtection="1">
      <alignment vertical="center" wrapText="1"/>
      <protection locked="0"/>
    </xf>
    <xf numFmtId="0" fontId="10" fillId="12" borderId="10" xfId="3" applyFont="1" applyFill="1" applyBorder="1" applyAlignment="1" applyProtection="1">
      <alignment vertical="center"/>
      <protection locked="0"/>
    </xf>
    <xf numFmtId="0" fontId="10" fillId="12" borderId="13" xfId="3" applyFont="1" applyFill="1" applyBorder="1" applyAlignment="1" applyProtection="1">
      <alignment vertical="center"/>
      <protection locked="0"/>
    </xf>
    <xf numFmtId="0" fontId="10" fillId="12" borderId="1" xfId="3" applyFont="1" applyFill="1" applyBorder="1" applyAlignment="1" applyProtection="1">
      <alignment vertical="center" wrapText="1"/>
      <protection locked="0"/>
    </xf>
    <xf numFmtId="0" fontId="10" fillId="12" borderId="1" xfId="3" applyFont="1" applyFill="1" applyBorder="1" applyAlignment="1" applyProtection="1">
      <alignment vertical="center"/>
      <protection locked="0"/>
    </xf>
    <xf numFmtId="0" fontId="10" fillId="12" borderId="0" xfId="3" applyFont="1" applyFill="1" applyBorder="1" applyAlignment="1" applyProtection="1">
      <alignment vertical="center"/>
      <protection locked="0"/>
    </xf>
    <xf numFmtId="0" fontId="10" fillId="12" borderId="0" xfId="3" applyFont="1" applyFill="1" applyAlignment="1" applyProtection="1">
      <alignment vertical="center" wrapText="1"/>
      <protection locked="0"/>
    </xf>
    <xf numFmtId="0" fontId="10" fillId="12" borderId="3" xfId="3" applyFont="1" applyFill="1" applyBorder="1" applyAlignment="1" applyProtection="1">
      <alignment vertical="center"/>
      <protection locked="0"/>
    </xf>
    <xf numFmtId="0" fontId="10" fillId="12" borderId="4" xfId="3" applyFont="1" applyFill="1" applyBorder="1" applyAlignment="1" applyProtection="1">
      <alignment vertical="center"/>
      <protection locked="0"/>
    </xf>
    <xf numFmtId="0" fontId="10" fillId="12" borderId="4" xfId="3" applyFont="1" applyFill="1" applyBorder="1" applyAlignment="1" applyProtection="1">
      <alignment vertical="center" wrapText="1"/>
      <protection locked="0"/>
    </xf>
    <xf numFmtId="0" fontId="15" fillId="11" borderId="1" xfId="3" applyFont="1" applyFill="1" applyBorder="1" applyAlignment="1" applyProtection="1">
      <alignment horizontal="center" vertical="center"/>
      <protection locked="0"/>
    </xf>
    <xf numFmtId="0" fontId="15" fillId="11" borderId="0" xfId="3" applyFont="1" applyFill="1" applyAlignment="1" applyProtection="1">
      <alignment horizontal="center" vertical="center"/>
      <protection locked="0"/>
    </xf>
    <xf numFmtId="0" fontId="15" fillId="11" borderId="2" xfId="3" applyFont="1" applyFill="1" applyBorder="1" applyAlignment="1" applyProtection="1">
      <alignment horizontal="center" vertical="center"/>
      <protection locked="0"/>
    </xf>
    <xf numFmtId="0" fontId="10" fillId="11" borderId="0" xfId="3" applyFont="1" applyFill="1" applyProtection="1">
      <protection locked="0"/>
    </xf>
    <xf numFmtId="0" fontId="10" fillId="12" borderId="2" xfId="3" applyFont="1" applyFill="1" applyBorder="1" applyAlignment="1" applyProtection="1">
      <alignment horizontal="left" vertical="center"/>
      <protection locked="0"/>
    </xf>
    <xf numFmtId="0" fontId="10" fillId="12" borderId="2" xfId="3" applyFont="1" applyFill="1" applyBorder="1" applyAlignment="1" applyProtection="1">
      <alignment vertical="center" wrapText="1"/>
      <protection locked="0"/>
    </xf>
    <xf numFmtId="0" fontId="10" fillId="12" borderId="1" xfId="3" quotePrefix="1" applyFont="1" applyFill="1" applyBorder="1" applyAlignment="1" applyProtection="1">
      <alignment vertical="center"/>
      <protection locked="0"/>
    </xf>
    <xf numFmtId="0" fontId="10" fillId="12" borderId="2" xfId="3" quotePrefix="1" applyFont="1" applyFill="1" applyBorder="1" applyAlignment="1" applyProtection="1">
      <alignment vertical="center"/>
      <protection locked="0"/>
    </xf>
    <xf numFmtId="0" fontId="10" fillId="12" borderId="0" xfId="3" quotePrefix="1" applyFont="1" applyFill="1" applyAlignment="1" applyProtection="1">
      <alignment vertical="center"/>
      <protection locked="0"/>
    </xf>
    <xf numFmtId="0" fontId="10" fillId="12" borderId="2" xfId="3" applyFont="1" applyFill="1" applyBorder="1" applyProtection="1">
      <protection locked="0"/>
    </xf>
    <xf numFmtId="0" fontId="15" fillId="12" borderId="1" xfId="3" applyFont="1" applyFill="1" applyBorder="1" applyAlignment="1" applyProtection="1">
      <alignment horizontal="left" vertical="center"/>
      <protection locked="0"/>
    </xf>
    <xf numFmtId="0" fontId="10" fillId="12" borderId="1" xfId="3" quotePrefix="1" applyFont="1" applyFill="1" applyBorder="1" applyAlignment="1" applyProtection="1">
      <alignment horizontal="left" vertical="center"/>
      <protection locked="0"/>
    </xf>
    <xf numFmtId="0" fontId="10" fillId="12" borderId="2" xfId="3" quotePrefix="1" applyFont="1" applyFill="1" applyBorder="1" applyAlignment="1" applyProtection="1">
      <alignment vertical="center" wrapText="1"/>
      <protection locked="0"/>
    </xf>
    <xf numFmtId="0" fontId="10" fillId="12" borderId="0" xfId="3" applyFont="1" applyFill="1" applyBorder="1" applyAlignment="1" applyProtection="1">
      <alignment horizontal="left" vertical="center"/>
      <protection locked="0"/>
    </xf>
    <xf numFmtId="0" fontId="20" fillId="12" borderId="1" xfId="3" applyFont="1" applyFill="1" applyBorder="1" applyAlignment="1" applyProtection="1">
      <alignment vertical="center"/>
      <protection locked="0"/>
    </xf>
    <xf numFmtId="0" fontId="20" fillId="12" borderId="0" xfId="3" applyFont="1" applyFill="1" applyBorder="1" applyAlignment="1" applyProtection="1">
      <alignment vertical="center"/>
      <protection locked="0"/>
    </xf>
    <xf numFmtId="0" fontId="10" fillId="12" borderId="0" xfId="3" quotePrefix="1" applyFont="1" applyFill="1" applyBorder="1" applyAlignment="1" applyProtection="1">
      <alignment vertical="center" wrapText="1"/>
      <protection locked="0"/>
    </xf>
    <xf numFmtId="0" fontId="10" fillId="12" borderId="1" xfId="3" applyFont="1" applyFill="1" applyBorder="1" applyAlignment="1" applyProtection="1">
      <alignment horizontal="center" vertical="center"/>
      <protection locked="0"/>
    </xf>
    <xf numFmtId="0" fontId="10" fillId="12" borderId="0" xfId="3" applyFont="1" applyFill="1" applyBorder="1" applyAlignment="1" applyProtection="1">
      <alignment horizontal="center" vertical="center"/>
      <protection locked="0"/>
    </xf>
    <xf numFmtId="0" fontId="10" fillId="12" borderId="2" xfId="3" applyFont="1" applyFill="1" applyBorder="1" applyAlignment="1" applyProtection="1">
      <alignment horizontal="center" vertical="center"/>
      <protection locked="0"/>
    </xf>
    <xf numFmtId="0" fontId="10" fillId="12" borderId="3" xfId="3" applyFont="1" applyFill="1" applyBorder="1" applyAlignment="1" applyProtection="1">
      <alignment horizontal="center" vertical="center"/>
      <protection locked="0"/>
    </xf>
    <xf numFmtId="0" fontId="10" fillId="12" borderId="4" xfId="3" applyFont="1" applyFill="1" applyBorder="1" applyAlignment="1" applyProtection="1">
      <alignment horizontal="center" vertical="center"/>
      <protection locked="0"/>
    </xf>
    <xf numFmtId="0" fontId="10" fillId="12" borderId="5" xfId="3" applyFont="1" applyFill="1" applyBorder="1" applyAlignment="1" applyProtection="1">
      <alignment horizontal="center" vertical="center"/>
      <protection locked="0"/>
    </xf>
    <xf numFmtId="0" fontId="15" fillId="12" borderId="8" xfId="3" applyFont="1" applyFill="1" applyBorder="1" applyAlignment="1" applyProtection="1">
      <alignment horizontal="center" vertical="center" wrapText="1"/>
      <protection locked="0"/>
    </xf>
    <xf numFmtId="0" fontId="10" fillId="12" borderId="0" xfId="3" applyFont="1" applyFill="1" applyAlignment="1" applyProtection="1">
      <alignment horizontal="center" vertical="center" wrapText="1"/>
      <protection locked="0"/>
    </xf>
    <xf numFmtId="0" fontId="20" fillId="10" borderId="23" xfId="0" applyFont="1" applyFill="1" applyBorder="1" applyAlignment="1" applyProtection="1">
      <alignment horizontal="left" vertical="center"/>
      <protection locked="0"/>
    </xf>
    <xf numFmtId="0" fontId="10" fillId="10" borderId="23" xfId="0" applyFont="1" applyFill="1" applyBorder="1" applyAlignment="1" applyProtection="1">
      <alignment horizontal="left"/>
      <protection locked="0"/>
    </xf>
    <xf numFmtId="0" fontId="10" fillId="12" borderId="0" xfId="3" applyFont="1" applyFill="1" applyAlignment="1" applyProtection="1">
      <alignment horizontal="left" vertical="center" wrapText="1"/>
      <protection locked="0"/>
    </xf>
    <xf numFmtId="0" fontId="10" fillId="12" borderId="9" xfId="3" applyFont="1" applyFill="1" applyBorder="1" applyAlignment="1" applyProtection="1">
      <alignment horizontal="center" vertical="center" wrapText="1"/>
      <protection locked="0"/>
    </xf>
    <xf numFmtId="0" fontId="10" fillId="10" borderId="0" xfId="0" applyFont="1" applyFill="1" applyAlignment="1" applyProtection="1">
      <alignment horizontal="left" vertical="center"/>
      <protection locked="0"/>
    </xf>
    <xf numFmtId="0" fontId="10" fillId="10" borderId="0" xfId="0" applyFont="1" applyFill="1" applyAlignment="1" applyProtection="1">
      <alignment horizontal="left"/>
      <protection locked="0"/>
    </xf>
    <xf numFmtId="0" fontId="10" fillId="12" borderId="9" xfId="3" applyFont="1" applyFill="1" applyBorder="1" applyAlignment="1" applyProtection="1">
      <alignment horizontal="left" vertical="center" wrapText="1"/>
      <protection locked="0"/>
    </xf>
    <xf numFmtId="0" fontId="10" fillId="10" borderId="0" xfId="0" applyFont="1" applyFill="1" applyProtection="1">
      <protection locked="0"/>
    </xf>
    <xf numFmtId="0" fontId="22" fillId="0" borderId="0" xfId="3" applyFont="1" applyAlignment="1" applyProtection="1">
      <alignment wrapText="1"/>
      <protection locked="0"/>
    </xf>
    <xf numFmtId="0" fontId="10" fillId="12" borderId="8" xfId="3" applyFont="1" applyFill="1" applyBorder="1" applyAlignment="1" applyProtection="1">
      <protection locked="0"/>
    </xf>
    <xf numFmtId="0" fontId="10" fillId="12" borderId="0" xfId="3" applyFont="1" applyFill="1" applyBorder="1" applyAlignment="1" applyProtection="1">
      <protection locked="0"/>
    </xf>
    <xf numFmtId="0" fontId="10" fillId="12" borderId="0" xfId="3" applyFont="1" applyFill="1" applyProtection="1">
      <protection locked="0"/>
    </xf>
    <xf numFmtId="0" fontId="10" fillId="12" borderId="0" xfId="3" applyFont="1" applyFill="1" applyAlignment="1" applyProtection="1">
      <alignment vertical="top"/>
      <protection locked="0"/>
    </xf>
    <xf numFmtId="0" fontId="10" fillId="12" borderId="8" xfId="3" applyFont="1" applyFill="1" applyBorder="1" applyAlignment="1" applyProtection="1">
      <alignment vertical="center"/>
      <protection locked="0"/>
    </xf>
    <xf numFmtId="0" fontId="10" fillId="12" borderId="0" xfId="0" applyFont="1" applyFill="1" applyProtection="1">
      <protection locked="0"/>
    </xf>
    <xf numFmtId="0" fontId="10" fillId="12" borderId="8" xfId="3" applyFont="1" applyFill="1" applyBorder="1" applyAlignment="1" applyProtection="1">
      <alignment vertical="top"/>
      <protection locked="0"/>
    </xf>
    <xf numFmtId="0" fontId="10" fillId="12" borderId="0" xfId="3" applyFont="1" applyFill="1" applyBorder="1" applyAlignment="1" applyProtection="1">
      <alignment vertical="top"/>
      <protection locked="0"/>
    </xf>
    <xf numFmtId="0" fontId="107" fillId="12" borderId="14" xfId="2" applyFont="1" applyFill="1" applyBorder="1" applyAlignment="1" applyProtection="1">
      <alignment vertical="center"/>
      <protection locked="0"/>
    </xf>
    <xf numFmtId="0" fontId="10" fillId="12" borderId="11" xfId="0" applyFont="1" applyFill="1" applyBorder="1" applyProtection="1">
      <protection locked="0"/>
    </xf>
    <xf numFmtId="0" fontId="20" fillId="12" borderId="11" xfId="3" applyFont="1" applyFill="1" applyBorder="1" applyAlignment="1" applyProtection="1">
      <alignment vertical="top"/>
      <protection locked="0"/>
    </xf>
    <xf numFmtId="0" fontId="20" fillId="12" borderId="11" xfId="3" applyFont="1" applyFill="1" applyBorder="1" applyProtection="1">
      <protection locked="0"/>
    </xf>
    <xf numFmtId="0" fontId="10" fillId="12" borderId="11" xfId="3" applyFont="1" applyFill="1" applyBorder="1" applyProtection="1">
      <protection locked="0"/>
    </xf>
    <xf numFmtId="0" fontId="20" fillId="12" borderId="12" xfId="3" applyFont="1" applyFill="1" applyBorder="1" applyAlignment="1" applyProtection="1">
      <alignment vertical="top"/>
      <protection locked="0"/>
    </xf>
    <xf numFmtId="0" fontId="107" fillId="0" borderId="0" xfId="2" applyFont="1" applyFill="1" applyBorder="1" applyAlignment="1" applyProtection="1">
      <protection locked="0"/>
    </xf>
    <xf numFmtId="0" fontId="10" fillId="0" borderId="0" xfId="0" applyFont="1" applyProtection="1">
      <protection locked="0"/>
    </xf>
    <xf numFmtId="0" fontId="20" fillId="0" borderId="0" xfId="3" applyFont="1" applyAlignment="1" applyProtection="1">
      <alignment vertical="top"/>
      <protection locked="0"/>
    </xf>
    <xf numFmtId="0" fontId="10" fillId="0" borderId="0" xfId="3" applyFont="1" applyProtection="1">
      <protection locked="0"/>
    </xf>
    <xf numFmtId="0" fontId="10" fillId="0" borderId="0" xfId="3" applyAlignment="1" applyProtection="1">
      <alignment horizontal="left"/>
      <protection locked="0"/>
    </xf>
    <xf numFmtId="0" fontId="12" fillId="0" borderId="0" xfId="3" applyFont="1" applyAlignment="1" applyProtection="1">
      <alignment horizontal="left"/>
      <protection locked="0"/>
    </xf>
    <xf numFmtId="0" fontId="10" fillId="0" borderId="0" xfId="3" quotePrefix="1" applyAlignment="1" applyProtection="1">
      <alignment horizontal="left"/>
      <protection locked="0"/>
    </xf>
    <xf numFmtId="1" fontId="12" fillId="0" borderId="0" xfId="3" applyNumberFormat="1" applyFont="1" applyAlignment="1" applyProtection="1">
      <alignment horizontal="center"/>
      <protection locked="0"/>
    </xf>
    <xf numFmtId="0" fontId="30" fillId="0" borderId="0" xfId="0" applyFont="1" applyAlignment="1">
      <alignment horizontal="center" vertical="center"/>
    </xf>
    <xf numFmtId="0" fontId="45" fillId="0" borderId="0" xfId="0" applyFont="1" applyAlignment="1">
      <alignment horizontal="center" vertical="center"/>
    </xf>
    <xf numFmtId="0" fontId="10" fillId="2" borderId="0" xfId="3" applyFill="1" applyAlignment="1">
      <alignment horizontal="left" vertical="top" wrapText="1"/>
    </xf>
    <xf numFmtId="0" fontId="47" fillId="7" borderId="6" xfId="0" applyFont="1" applyFill="1" applyBorder="1" applyAlignment="1">
      <alignment horizontal="center" vertical="center" wrapText="1"/>
    </xf>
    <xf numFmtId="0" fontId="46" fillId="7" borderId="7" xfId="0" applyFont="1" applyFill="1" applyBorder="1" applyAlignment="1">
      <alignment horizontal="center" vertical="center" wrapText="1"/>
    </xf>
    <xf numFmtId="0" fontId="46" fillId="7" borderId="22" xfId="0" applyFont="1" applyFill="1" applyBorder="1" applyAlignment="1">
      <alignment horizontal="center" vertical="center" wrapText="1"/>
    </xf>
    <xf numFmtId="0" fontId="21" fillId="0" borderId="15" xfId="0"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10" fillId="0" borderId="0" xfId="0" applyFont="1" applyAlignment="1">
      <alignment horizontal="left" vertical="top" wrapText="1"/>
    </xf>
    <xf numFmtId="0" fontId="33" fillId="0" borderId="0" xfId="2" quotePrefix="1" applyBorder="1" applyAlignment="1" applyProtection="1">
      <alignment horizontal="left"/>
    </xf>
    <xf numFmtId="0" fontId="10" fillId="0" borderId="0" xfId="0" quotePrefix="1" applyFont="1" applyAlignment="1">
      <alignment horizontal="left" vertical="center" wrapText="1"/>
    </xf>
    <xf numFmtId="0" fontId="10" fillId="0" borderId="0" xfId="3" applyAlignment="1">
      <alignment horizontal="left" vertical="top" wrapText="1"/>
    </xf>
    <xf numFmtId="0" fontId="10" fillId="0" borderId="0" xfId="3" applyAlignment="1">
      <alignment horizontal="left" vertical="top"/>
    </xf>
    <xf numFmtId="0" fontId="10" fillId="0" borderId="2" xfId="3" applyBorder="1" applyAlignment="1">
      <alignment horizontal="left" vertical="top"/>
    </xf>
    <xf numFmtId="0" fontId="19" fillId="2" borderId="25" xfId="3" applyFont="1" applyFill="1" applyBorder="1" applyAlignment="1">
      <alignment horizontal="center"/>
    </xf>
    <xf numFmtId="0" fontId="10" fillId="0" borderId="0" xfId="0" applyFont="1" applyAlignment="1">
      <alignment horizontal="left" vertical="center" wrapText="1"/>
    </xf>
    <xf numFmtId="0" fontId="15" fillId="3" borderId="6" xfId="3" applyFont="1" applyFill="1" applyBorder="1" applyAlignment="1">
      <alignment horizontal="left"/>
    </xf>
    <xf numFmtId="0" fontId="15" fillId="3" borderId="7" xfId="3" applyFont="1" applyFill="1" applyBorder="1" applyAlignment="1">
      <alignment horizontal="left"/>
    </xf>
    <xf numFmtId="0" fontId="15" fillId="3" borderId="22" xfId="3" applyFont="1" applyFill="1" applyBorder="1" applyAlignment="1">
      <alignment horizontal="left"/>
    </xf>
    <xf numFmtId="0" fontId="10" fillId="0" borderId="0" xfId="0" applyFont="1" applyAlignment="1">
      <alignment horizontal="left" wrapText="1"/>
    </xf>
    <xf numFmtId="0" fontId="19" fillId="2" borderId="24" xfId="3" applyFont="1" applyFill="1" applyBorder="1" applyAlignment="1">
      <alignment horizontal="center"/>
    </xf>
    <xf numFmtId="0" fontId="19" fillId="6" borderId="24" xfId="3" applyFont="1" applyFill="1" applyBorder="1" applyAlignment="1">
      <alignment horizontal="center"/>
    </xf>
    <xf numFmtId="0" fontId="10" fillId="0" borderId="4" xfId="0" applyFont="1" applyBorder="1" applyAlignment="1">
      <alignment horizontal="left" vertical="top" wrapText="1"/>
    </xf>
    <xf numFmtId="0" fontId="0" fillId="2" borderId="6"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22" xfId="0" applyFill="1" applyBorder="1" applyAlignment="1" applyProtection="1">
      <alignment horizontal="center"/>
      <protection locked="0"/>
    </xf>
    <xf numFmtId="0" fontId="20" fillId="2" borderId="15"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35" xfId="0" applyFont="1" applyFill="1" applyBorder="1" applyAlignment="1" applyProtection="1">
      <alignment horizontal="center" vertical="center"/>
      <protection locked="0"/>
    </xf>
    <xf numFmtId="0" fontId="20" fillId="2" borderId="11" xfId="0" applyFont="1" applyFill="1" applyBorder="1" applyAlignment="1" applyProtection="1">
      <alignment horizontal="center" vertical="center"/>
      <protection locked="0"/>
    </xf>
    <xf numFmtId="0" fontId="20" fillId="2" borderId="34" xfId="0" applyFont="1" applyFill="1" applyBorder="1" applyAlignment="1" applyProtection="1">
      <alignment horizontal="center" vertical="center"/>
      <protection locked="0"/>
    </xf>
    <xf numFmtId="0" fontId="28" fillId="10" borderId="15" xfId="3" applyFont="1" applyFill="1" applyBorder="1" applyAlignment="1" applyProtection="1">
      <alignment horizontal="left" vertical="center" wrapText="1"/>
      <protection locked="0"/>
    </xf>
    <xf numFmtId="0" fontId="28" fillId="10" borderId="10" xfId="3" applyFont="1" applyFill="1" applyBorder="1" applyAlignment="1" applyProtection="1">
      <alignment horizontal="left" vertical="center" wrapText="1"/>
      <protection locked="0"/>
    </xf>
    <xf numFmtId="0" fontId="28" fillId="10" borderId="13" xfId="3" applyFont="1" applyFill="1" applyBorder="1" applyAlignment="1" applyProtection="1">
      <alignment horizontal="left" vertical="center" wrapText="1"/>
      <protection locked="0"/>
    </xf>
    <xf numFmtId="0" fontId="28" fillId="10" borderId="8" xfId="3" applyFont="1" applyFill="1" applyBorder="1" applyAlignment="1" applyProtection="1">
      <alignment horizontal="left" vertical="center" wrapText="1"/>
      <protection locked="0"/>
    </xf>
    <xf numFmtId="0" fontId="28" fillId="10" borderId="0" xfId="3" applyFont="1" applyFill="1" applyAlignment="1" applyProtection="1">
      <alignment horizontal="left" vertical="center" wrapText="1"/>
      <protection locked="0"/>
    </xf>
    <xf numFmtId="0" fontId="28" fillId="10" borderId="2" xfId="3" applyFont="1" applyFill="1" applyBorder="1" applyAlignment="1" applyProtection="1">
      <alignment horizontal="left" vertical="center" wrapText="1"/>
      <protection locked="0"/>
    </xf>
    <xf numFmtId="0" fontId="20" fillId="2" borderId="24" xfId="0" applyFont="1" applyFill="1" applyBorder="1" applyAlignment="1" applyProtection="1">
      <alignment horizontal="center" vertical="center"/>
      <protection locked="0"/>
    </xf>
    <xf numFmtId="0" fontId="20" fillId="2" borderId="46" xfId="0" applyFont="1" applyFill="1" applyBorder="1" applyAlignment="1" applyProtection="1">
      <alignment horizontal="center" vertical="center"/>
      <protection locked="0"/>
    </xf>
    <xf numFmtId="0" fontId="37" fillId="8" borderId="27" xfId="3" applyFont="1" applyFill="1" applyBorder="1" applyAlignment="1" applyProtection="1">
      <alignment horizontal="center" vertical="center" wrapText="1"/>
      <protection locked="0"/>
    </xf>
    <xf numFmtId="0" fontId="37" fillId="8" borderId="23" xfId="3" applyFont="1" applyFill="1" applyBorder="1" applyAlignment="1" applyProtection="1">
      <alignment horizontal="center" vertical="center" wrapText="1"/>
      <protection locked="0"/>
    </xf>
    <xf numFmtId="0" fontId="37" fillId="8" borderId="1" xfId="3" applyFont="1" applyFill="1" applyBorder="1" applyAlignment="1" applyProtection="1">
      <alignment horizontal="center" vertical="center" wrapText="1"/>
      <protection locked="0"/>
    </xf>
    <xf numFmtId="0" fontId="37" fillId="8" borderId="0" xfId="3" applyFont="1" applyFill="1" applyAlignment="1" applyProtection="1">
      <alignment horizontal="center" vertical="center" wrapText="1"/>
      <protection locked="0"/>
    </xf>
    <xf numFmtId="0" fontId="61" fillId="8" borderId="24" xfId="3" applyFont="1" applyFill="1" applyBorder="1" applyAlignment="1" applyProtection="1">
      <alignment horizontal="center" vertical="center" wrapText="1"/>
      <protection locked="0"/>
    </xf>
    <xf numFmtId="0" fontId="37" fillId="8" borderId="24" xfId="3" applyFont="1" applyFill="1" applyBorder="1" applyAlignment="1" applyProtection="1">
      <alignment horizontal="center" vertical="center" wrapText="1"/>
      <protection locked="0"/>
    </xf>
    <xf numFmtId="0" fontId="104" fillId="8" borderId="56" xfId="3" applyFont="1" applyFill="1" applyBorder="1" applyAlignment="1" applyProtection="1">
      <alignment horizontal="center" vertical="center" wrapText="1"/>
      <protection locked="0"/>
    </xf>
    <xf numFmtId="0" fontId="37" fillId="8" borderId="26" xfId="3" applyFont="1" applyFill="1" applyBorder="1" applyAlignment="1" applyProtection="1">
      <alignment horizontal="center" vertical="center" wrapText="1"/>
      <protection locked="0"/>
    </xf>
    <xf numFmtId="0" fontId="37" fillId="8" borderId="3" xfId="3" applyFont="1" applyFill="1" applyBorder="1" applyAlignment="1" applyProtection="1">
      <alignment horizontal="center" vertical="center" wrapText="1"/>
      <protection locked="0"/>
    </xf>
    <xf numFmtId="0" fontId="37" fillId="8" borderId="4" xfId="3" applyFont="1" applyFill="1" applyBorder="1" applyAlignment="1" applyProtection="1">
      <alignment horizontal="center" vertical="center" wrapText="1"/>
      <protection locked="0"/>
    </xf>
    <xf numFmtId="0" fontId="37" fillId="8" borderId="5" xfId="3" applyFont="1" applyFill="1" applyBorder="1" applyAlignment="1" applyProtection="1">
      <alignment horizontal="center" vertical="center" wrapText="1"/>
      <protection locked="0"/>
    </xf>
    <xf numFmtId="0" fontId="11" fillId="10" borderId="3" xfId="3" applyFont="1" applyFill="1" applyBorder="1" applyAlignment="1" applyProtection="1">
      <alignment horizontal="left" vertical="center" wrapText="1"/>
    </xf>
    <xf numFmtId="0" fontId="11" fillId="10" borderId="4" xfId="3" applyFont="1" applyFill="1" applyBorder="1" applyAlignment="1" applyProtection="1">
      <alignment horizontal="left" vertical="center" wrapText="1"/>
    </xf>
    <xf numFmtId="0" fontId="11" fillId="10" borderId="5" xfId="3" applyFont="1" applyFill="1" applyBorder="1" applyAlignment="1" applyProtection="1">
      <alignment horizontal="left" vertical="center" wrapText="1"/>
    </xf>
    <xf numFmtId="0" fontId="39" fillId="23" borderId="36" xfId="3" applyFont="1" applyFill="1" applyBorder="1" applyAlignment="1" applyProtection="1">
      <alignment horizontal="center" wrapText="1"/>
      <protection locked="0"/>
    </xf>
    <xf numFmtId="0" fontId="39" fillId="23" borderId="25" xfId="3" applyFont="1" applyFill="1" applyBorder="1" applyAlignment="1" applyProtection="1">
      <alignment horizontal="center" wrapText="1"/>
      <protection locked="0"/>
    </xf>
    <xf numFmtId="0" fontId="23" fillId="10" borderId="48" xfId="3" applyFont="1" applyFill="1" applyBorder="1" applyAlignment="1" applyProtection="1">
      <alignment horizontal="center" vertical="center" textRotation="90" wrapText="1"/>
      <protection locked="0"/>
    </xf>
    <xf numFmtId="0" fontId="23" fillId="10" borderId="24" xfId="3" applyFont="1" applyFill="1" applyBorder="1" applyAlignment="1" applyProtection="1">
      <alignment horizontal="center" vertical="center" textRotation="90" wrapText="1"/>
      <protection locked="0"/>
    </xf>
    <xf numFmtId="0" fontId="23" fillId="10" borderId="49" xfId="3" applyFont="1" applyFill="1" applyBorder="1" applyAlignment="1" applyProtection="1">
      <alignment horizontal="center" vertical="center" textRotation="90" wrapText="1"/>
      <protection locked="0"/>
    </xf>
    <xf numFmtId="0" fontId="23" fillId="10" borderId="46" xfId="3" applyFont="1" applyFill="1" applyBorder="1" applyAlignment="1" applyProtection="1">
      <alignment horizontal="center" vertical="center" textRotation="90" wrapText="1"/>
      <protection locked="0"/>
    </xf>
    <xf numFmtId="0" fontId="28" fillId="10" borderId="10" xfId="3" applyFont="1" applyFill="1" applyBorder="1" applyAlignment="1" applyProtection="1">
      <alignment horizontal="center" vertical="center" wrapText="1"/>
    </xf>
    <xf numFmtId="0" fontId="96" fillId="10" borderId="146" xfId="0" applyFont="1" applyFill="1" applyBorder="1" applyAlignment="1" applyProtection="1">
      <alignment horizontal="center" vertical="center" wrapText="1"/>
      <protection locked="0"/>
    </xf>
    <xf numFmtId="0" fontId="96" fillId="10" borderId="126" xfId="0" applyFont="1" applyFill="1" applyBorder="1" applyAlignment="1" applyProtection="1">
      <alignment horizontal="center" vertical="center" wrapText="1"/>
      <protection locked="0"/>
    </xf>
    <xf numFmtId="0" fontId="96" fillId="10" borderId="124" xfId="0" applyFont="1" applyFill="1" applyBorder="1" applyAlignment="1" applyProtection="1">
      <alignment horizontal="center" vertical="center" wrapText="1"/>
      <protection locked="0"/>
    </xf>
    <xf numFmtId="0" fontId="96" fillId="10" borderId="125" xfId="0" applyFont="1" applyFill="1" applyBorder="1" applyAlignment="1" applyProtection="1">
      <alignment horizontal="center" vertical="center" wrapText="1"/>
      <protection locked="0"/>
    </xf>
    <xf numFmtId="0" fontId="11" fillId="10" borderId="3" xfId="3" applyFont="1" applyFill="1" applyBorder="1" applyAlignment="1" applyProtection="1">
      <alignment horizontal="left" vertical="top"/>
    </xf>
    <xf numFmtId="0" fontId="11" fillId="10" borderId="4" xfId="3" applyFont="1" applyFill="1" applyBorder="1" applyAlignment="1" applyProtection="1">
      <alignment horizontal="left" vertical="top"/>
    </xf>
    <xf numFmtId="0" fontId="11" fillId="10" borderId="5" xfId="3" applyFont="1" applyFill="1" applyBorder="1" applyAlignment="1" applyProtection="1">
      <alignment horizontal="left" vertical="top"/>
    </xf>
    <xf numFmtId="0" fontId="20" fillId="2" borderId="15" xfId="0" applyFont="1" applyFill="1" applyBorder="1" applyAlignment="1" applyProtection="1">
      <alignment horizontal="center" vertical="top"/>
      <protection locked="0"/>
    </xf>
    <xf numFmtId="0" fontId="20" fillId="2" borderId="10" xfId="0" applyFont="1" applyFill="1" applyBorder="1" applyAlignment="1" applyProtection="1">
      <alignment horizontal="center" vertical="top"/>
      <protection locked="0"/>
    </xf>
    <xf numFmtId="0" fontId="20" fillId="2" borderId="31" xfId="0" applyFont="1" applyFill="1" applyBorder="1" applyAlignment="1" applyProtection="1">
      <alignment horizontal="center" vertical="top"/>
      <protection locked="0"/>
    </xf>
    <xf numFmtId="0" fontId="20" fillId="2" borderId="35" xfId="0" applyFont="1" applyFill="1" applyBorder="1" applyAlignment="1" applyProtection="1">
      <alignment horizontal="center" vertical="top"/>
      <protection locked="0"/>
    </xf>
    <xf numFmtId="0" fontId="20" fillId="2" borderId="11" xfId="0" applyFont="1" applyFill="1" applyBorder="1" applyAlignment="1" applyProtection="1">
      <alignment horizontal="center" vertical="top"/>
      <protection locked="0"/>
    </xf>
    <xf numFmtId="0" fontId="20" fillId="2" borderId="12" xfId="0" applyFont="1" applyFill="1" applyBorder="1" applyAlignment="1" applyProtection="1">
      <alignment horizontal="center" vertical="top"/>
      <protection locked="0"/>
    </xf>
    <xf numFmtId="0" fontId="41" fillId="2" borderId="134" xfId="0" applyFont="1" applyFill="1" applyBorder="1" applyAlignment="1" applyProtection="1">
      <alignment horizontal="center" vertical="center" wrapText="1"/>
      <protection locked="0"/>
    </xf>
    <xf numFmtId="0" fontId="41" fillId="2" borderId="129" xfId="0" applyFont="1" applyFill="1" applyBorder="1" applyAlignment="1" applyProtection="1">
      <alignment horizontal="center" vertical="center" wrapText="1"/>
      <protection locked="0"/>
    </xf>
    <xf numFmtId="0" fontId="41" fillId="2" borderId="179" xfId="0" applyFont="1" applyFill="1" applyBorder="1" applyAlignment="1" applyProtection="1">
      <alignment horizontal="center" vertical="center" wrapText="1"/>
      <protection locked="0"/>
    </xf>
    <xf numFmtId="0" fontId="41" fillId="2" borderId="33" xfId="0" applyFont="1" applyFill="1" applyBorder="1" applyAlignment="1" applyProtection="1">
      <alignment horizontal="center" vertical="center" wrapText="1"/>
      <protection locked="0"/>
    </xf>
    <xf numFmtId="0" fontId="41" fillId="2" borderId="10" xfId="0" applyFont="1" applyFill="1" applyBorder="1" applyAlignment="1" applyProtection="1">
      <alignment horizontal="center" vertical="center" wrapText="1"/>
      <protection locked="0"/>
    </xf>
    <xf numFmtId="0" fontId="41" fillId="2" borderId="31" xfId="0" applyFont="1" applyFill="1" applyBorder="1" applyAlignment="1" applyProtection="1">
      <alignment horizontal="center" vertical="center" wrapText="1"/>
      <protection locked="0"/>
    </xf>
    <xf numFmtId="0" fontId="41" fillId="2" borderId="14" xfId="0" applyFont="1" applyFill="1" applyBorder="1" applyAlignment="1" applyProtection="1">
      <alignment horizontal="center" vertical="center" wrapText="1"/>
      <protection locked="0"/>
    </xf>
    <xf numFmtId="0" fontId="41" fillId="2" borderId="11" xfId="0" applyFont="1" applyFill="1" applyBorder="1" applyAlignment="1" applyProtection="1">
      <alignment horizontal="center" vertical="center" wrapText="1"/>
      <protection locked="0"/>
    </xf>
    <xf numFmtId="0" fontId="41" fillId="2" borderId="12" xfId="0" applyFont="1" applyFill="1" applyBorder="1" applyAlignment="1" applyProtection="1">
      <alignment horizontal="center" vertical="center" wrapText="1"/>
      <protection locked="0"/>
    </xf>
    <xf numFmtId="0" fontId="0" fillId="2" borderId="6" xfId="0" applyFill="1" applyBorder="1" applyAlignment="1">
      <alignment horizontal="center"/>
    </xf>
    <xf numFmtId="0" fontId="0" fillId="2" borderId="7" xfId="0" applyFill="1" applyBorder="1" applyAlignment="1">
      <alignment horizontal="center"/>
    </xf>
    <xf numFmtId="0" fontId="0" fillId="2" borderId="22" xfId="0" applyFill="1" applyBorder="1" applyAlignment="1">
      <alignment horizontal="center"/>
    </xf>
    <xf numFmtId="0" fontId="41" fillId="2" borderId="30"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28" xfId="0" applyFont="1" applyFill="1" applyBorder="1" applyAlignment="1" applyProtection="1">
      <alignment horizontal="center" vertical="center" wrapText="1"/>
      <protection locked="0"/>
    </xf>
    <xf numFmtId="0" fontId="41" fillId="2" borderId="153" xfId="0" applyFont="1" applyFill="1" applyBorder="1" applyAlignment="1" applyProtection="1">
      <alignment horizontal="center" vertical="center" wrapText="1"/>
      <protection locked="0"/>
    </xf>
    <xf numFmtId="0" fontId="41" fillId="2" borderId="139" xfId="0" applyFont="1" applyFill="1" applyBorder="1" applyAlignment="1" applyProtection="1">
      <alignment horizontal="center" vertical="center" wrapText="1"/>
      <protection locked="0"/>
    </xf>
    <xf numFmtId="0" fontId="41" fillId="2" borderId="154" xfId="0" applyFont="1" applyFill="1" applyBorder="1" applyAlignment="1" applyProtection="1">
      <alignment horizontal="center" vertical="center" wrapText="1"/>
      <protection locked="0"/>
    </xf>
    <xf numFmtId="0" fontId="10" fillId="6" borderId="36" xfId="3" applyFont="1" applyFill="1" applyBorder="1" applyAlignment="1" applyProtection="1">
      <alignment horizontal="center" vertical="center" shrinkToFit="1"/>
    </xf>
    <xf numFmtId="0" fontId="10" fillId="6" borderId="25" xfId="3" applyFont="1" applyFill="1" applyBorder="1" applyAlignment="1" applyProtection="1">
      <alignment horizontal="center" vertical="center" shrinkToFit="1"/>
    </xf>
    <xf numFmtId="0" fontId="10" fillId="6" borderId="17" xfId="3" applyFont="1" applyFill="1" applyBorder="1" applyAlignment="1" applyProtection="1">
      <alignment horizontal="center" vertical="center" shrinkToFit="1"/>
    </xf>
    <xf numFmtId="0" fontId="15" fillId="10" borderId="18" xfId="0" applyFont="1" applyFill="1" applyBorder="1" applyAlignment="1" applyProtection="1">
      <alignment horizontal="center" wrapText="1"/>
      <protection locked="0"/>
    </xf>
    <xf numFmtId="0" fontId="15" fillId="10" borderId="23" xfId="0" applyFont="1" applyFill="1" applyBorder="1" applyAlignment="1" applyProtection="1">
      <alignment horizontal="center" wrapText="1"/>
      <protection locked="0"/>
    </xf>
    <xf numFmtId="0" fontId="15" fillId="10" borderId="16" xfId="0" applyFont="1" applyFill="1" applyBorder="1" applyAlignment="1" applyProtection="1">
      <alignment horizontal="center" wrapText="1"/>
      <protection locked="0"/>
    </xf>
    <xf numFmtId="0" fontId="15" fillId="10" borderId="14" xfId="0" applyFont="1" applyFill="1" applyBorder="1" applyAlignment="1" applyProtection="1">
      <alignment horizontal="center" wrapText="1"/>
      <protection locked="0"/>
    </xf>
    <xf numFmtId="0" fontId="15" fillId="10" borderId="11" xfId="0" applyFont="1" applyFill="1" applyBorder="1" applyAlignment="1" applyProtection="1">
      <alignment horizontal="center" wrapText="1"/>
      <protection locked="0"/>
    </xf>
    <xf numFmtId="0" fontId="15" fillId="10" borderId="12" xfId="0" applyFont="1" applyFill="1" applyBorder="1" applyAlignment="1" applyProtection="1">
      <alignment horizontal="center" wrapText="1"/>
      <protection locked="0"/>
    </xf>
    <xf numFmtId="0" fontId="60" fillId="14" borderId="36" xfId="0" applyFont="1" applyFill="1" applyBorder="1" applyAlignment="1" applyProtection="1">
      <alignment horizontal="center" vertical="center"/>
    </xf>
    <xf numFmtId="0" fontId="60" fillId="14" borderId="25" xfId="0" applyFont="1" applyFill="1" applyBorder="1" applyAlignment="1" applyProtection="1">
      <alignment horizontal="center" vertical="center"/>
    </xf>
    <xf numFmtId="0" fontId="60" fillId="14" borderId="17" xfId="0" applyFont="1" applyFill="1" applyBorder="1" applyAlignment="1" applyProtection="1">
      <alignment horizontal="center" vertical="center"/>
    </xf>
    <xf numFmtId="0" fontId="37" fillId="8" borderId="9" xfId="3" applyFont="1" applyFill="1" applyBorder="1" applyAlignment="1" applyProtection="1">
      <alignment horizontal="center" vertical="center" wrapText="1"/>
      <protection locked="0"/>
    </xf>
    <xf numFmtId="0" fontId="37" fillId="8" borderId="28" xfId="3" applyFont="1" applyFill="1" applyBorder="1" applyAlignment="1" applyProtection="1">
      <alignment horizontal="center" vertical="center" wrapText="1"/>
      <protection locked="0"/>
    </xf>
    <xf numFmtId="0" fontId="0" fillId="3" borderId="53" xfId="0" applyFill="1" applyBorder="1" applyAlignment="1" applyProtection="1">
      <alignment horizontal="center"/>
      <protection locked="0"/>
    </xf>
    <xf numFmtId="0" fontId="0" fillId="3" borderId="54" xfId="0" applyFill="1" applyBorder="1" applyAlignment="1" applyProtection="1">
      <alignment horizontal="center"/>
      <protection locked="0"/>
    </xf>
    <xf numFmtId="0" fontId="28" fillId="10" borderId="33" xfId="3" applyFont="1" applyFill="1" applyBorder="1" applyAlignment="1" applyProtection="1">
      <alignment horizontal="center" vertical="center" wrapText="1"/>
      <protection locked="0"/>
    </xf>
    <xf numFmtId="0" fontId="28" fillId="10" borderId="10" xfId="3" applyFont="1" applyFill="1" applyBorder="1" applyAlignment="1" applyProtection="1">
      <alignment horizontal="center" vertical="center" wrapText="1"/>
      <protection locked="0"/>
    </xf>
    <xf numFmtId="0" fontId="28" fillId="10" borderId="13" xfId="3" applyFont="1" applyFill="1" applyBorder="1" applyAlignment="1" applyProtection="1">
      <alignment horizontal="center" vertical="center" wrapText="1"/>
      <protection locked="0"/>
    </xf>
    <xf numFmtId="0" fontId="41" fillId="2" borderId="56" xfId="0" applyFont="1" applyFill="1" applyBorder="1" applyAlignment="1" applyProtection="1">
      <alignment horizontal="left" vertical="top" wrapText="1"/>
      <protection locked="0"/>
    </xf>
    <xf numFmtId="0" fontId="41" fillId="2" borderId="52" xfId="0" applyFont="1" applyFill="1" applyBorder="1" applyAlignment="1" applyProtection="1">
      <alignment horizontal="left" vertical="top" wrapText="1"/>
      <protection locked="0"/>
    </xf>
    <xf numFmtId="0" fontId="41" fillId="2" borderId="24" xfId="0" applyFont="1" applyFill="1" applyBorder="1" applyAlignment="1" applyProtection="1">
      <alignment horizontal="left" vertical="top" wrapText="1"/>
      <protection locked="0"/>
    </xf>
    <xf numFmtId="0" fontId="41" fillId="2" borderId="6" xfId="0" applyFont="1" applyFill="1" applyBorder="1" applyAlignment="1" applyProtection="1">
      <alignment horizontal="left" vertical="top" wrapText="1"/>
      <protection locked="0"/>
    </xf>
    <xf numFmtId="0" fontId="38" fillId="8" borderId="177" xfId="3" applyFont="1" applyFill="1" applyBorder="1" applyAlignment="1" applyProtection="1">
      <alignment horizontal="center" vertical="center" wrapText="1"/>
      <protection locked="0"/>
    </xf>
    <xf numFmtId="0" fontId="38" fillId="8" borderId="178" xfId="3" applyFont="1" applyFill="1" applyBorder="1" applyAlignment="1" applyProtection="1">
      <alignment horizontal="center" vertical="center" wrapText="1"/>
      <protection locked="0"/>
    </xf>
    <xf numFmtId="0" fontId="52" fillId="2" borderId="33" xfId="0" applyFont="1" applyFill="1" applyBorder="1" applyAlignment="1" applyProtection="1">
      <alignment horizontal="center" vertical="center" wrapText="1"/>
      <protection locked="0"/>
    </xf>
    <xf numFmtId="0" fontId="52" fillId="2" borderId="10" xfId="0" applyFont="1" applyFill="1" applyBorder="1" applyAlignment="1" applyProtection="1">
      <alignment horizontal="center" vertical="center" wrapText="1"/>
      <protection locked="0"/>
    </xf>
    <xf numFmtId="0" fontId="52" fillId="2" borderId="31" xfId="0" applyFont="1" applyFill="1" applyBorder="1" applyAlignment="1" applyProtection="1">
      <alignment horizontal="center" vertical="center" wrapText="1"/>
      <protection locked="0"/>
    </xf>
    <xf numFmtId="0" fontId="52" fillId="2" borderId="30" xfId="0" applyFont="1" applyFill="1" applyBorder="1" applyAlignment="1" applyProtection="1">
      <alignment horizontal="center" vertical="center" wrapText="1"/>
      <protection locked="0"/>
    </xf>
    <xf numFmtId="0" fontId="52" fillId="2" borderId="4" xfId="0" applyFont="1" applyFill="1" applyBorder="1" applyAlignment="1" applyProtection="1">
      <alignment horizontal="center" vertical="center" wrapText="1"/>
      <protection locked="0"/>
    </xf>
    <xf numFmtId="0" fontId="52" fillId="2" borderId="28"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wrapText="1"/>
      <protection locked="0"/>
    </xf>
    <xf numFmtId="0" fontId="41" fillId="2" borderId="23" xfId="0" applyFont="1" applyFill="1" applyBorder="1" applyAlignment="1" applyProtection="1">
      <alignment horizontal="center" vertical="center" wrapText="1"/>
      <protection locked="0"/>
    </xf>
    <xf numFmtId="0" fontId="41" fillId="2" borderId="16" xfId="0" applyFont="1" applyFill="1" applyBorder="1" applyAlignment="1" applyProtection="1">
      <alignment horizontal="center" vertical="center" wrapText="1"/>
      <protection locked="0"/>
    </xf>
    <xf numFmtId="0" fontId="28" fillId="10" borderId="27" xfId="3" applyFont="1" applyFill="1" applyBorder="1" applyAlignment="1" applyProtection="1">
      <alignment horizontal="left" vertical="center" wrapText="1"/>
      <protection locked="0"/>
    </xf>
    <xf numFmtId="0" fontId="28" fillId="10" borderId="23" xfId="3" applyFont="1" applyFill="1" applyBorder="1" applyAlignment="1" applyProtection="1">
      <alignment horizontal="left" vertical="center" wrapText="1"/>
      <protection locked="0"/>
    </xf>
    <xf numFmtId="0" fontId="28" fillId="10" borderId="26" xfId="3" applyFont="1" applyFill="1" applyBorder="1" applyAlignment="1" applyProtection="1">
      <alignment horizontal="left" vertical="center" wrapText="1"/>
      <protection locked="0"/>
    </xf>
    <xf numFmtId="0" fontId="0" fillId="2" borderId="0" xfId="0" applyFill="1" applyAlignment="1" applyProtection="1">
      <alignment horizontal="center"/>
      <protection hidden="1"/>
    </xf>
    <xf numFmtId="164" fontId="0" fillId="2" borderId="0" xfId="0" applyNumberFormat="1" applyFill="1" applyAlignment="1" applyProtection="1">
      <alignment horizontal="center"/>
      <protection hidden="1"/>
    </xf>
    <xf numFmtId="0" fontId="11" fillId="11" borderId="0" xfId="3" applyFont="1" applyFill="1" applyAlignment="1" applyProtection="1">
      <alignment horizontal="center" wrapText="1"/>
      <protection hidden="1"/>
    </xf>
    <xf numFmtId="165" fontId="3" fillId="0" borderId="0" xfId="19" applyNumberFormat="1" applyAlignment="1" applyProtection="1">
      <alignment horizontal="center"/>
      <protection hidden="1"/>
    </xf>
    <xf numFmtId="164" fontId="11" fillId="11" borderId="4" xfId="3" applyNumberFormat="1" applyFont="1" applyFill="1" applyBorder="1" applyAlignment="1" applyProtection="1">
      <alignment horizontal="center" wrapText="1"/>
      <protection hidden="1"/>
    </xf>
    <xf numFmtId="164" fontId="22" fillId="2" borderId="8" xfId="3" applyNumberFormat="1" applyFont="1" applyFill="1" applyBorder="1" applyAlignment="1" applyProtection="1">
      <alignment horizontal="center" vertical="center" wrapText="1"/>
      <protection locked="0"/>
    </xf>
    <xf numFmtId="164" fontId="22" fillId="2" borderId="0" xfId="3" applyNumberFormat="1" applyFont="1" applyFill="1" applyBorder="1" applyAlignment="1" applyProtection="1">
      <alignment horizontal="center" vertical="center" wrapText="1"/>
      <protection locked="0"/>
    </xf>
    <xf numFmtId="0" fontId="93" fillId="10" borderId="124" xfId="0" applyFont="1" applyFill="1" applyBorder="1" applyAlignment="1" applyProtection="1">
      <alignment horizontal="left" vertical="top" wrapText="1"/>
      <protection locked="0"/>
    </xf>
    <xf numFmtId="0" fontId="41" fillId="10" borderId="125" xfId="0" applyFont="1" applyFill="1" applyBorder="1" applyAlignment="1" applyProtection="1">
      <alignment horizontal="left" vertical="top" wrapText="1"/>
      <protection locked="0"/>
    </xf>
    <xf numFmtId="0" fontId="41" fillId="2" borderId="134" xfId="0" applyFont="1" applyFill="1" applyBorder="1" applyAlignment="1" applyProtection="1">
      <alignment horizontal="center" vertical="top" wrapText="1"/>
      <protection locked="0"/>
    </xf>
    <xf numFmtId="0" fontId="41" fillId="2" borderId="129" xfId="0" applyFont="1" applyFill="1" applyBorder="1" applyAlignment="1" applyProtection="1">
      <alignment horizontal="center" vertical="top" wrapText="1"/>
      <protection locked="0"/>
    </xf>
    <xf numFmtId="0" fontId="96" fillId="10" borderId="124" xfId="0" applyFont="1" applyFill="1" applyBorder="1" applyAlignment="1" applyProtection="1">
      <alignment horizontal="center" vertical="top" wrapText="1"/>
      <protection locked="0"/>
    </xf>
    <xf numFmtId="0" fontId="41" fillId="10" borderId="125" xfId="0" applyFont="1" applyFill="1" applyBorder="1" applyAlignment="1" applyProtection="1">
      <alignment horizontal="center" vertical="top" wrapText="1"/>
      <protection locked="0"/>
    </xf>
    <xf numFmtId="0" fontId="41" fillId="2" borderId="134" xfId="0" applyFont="1" applyFill="1" applyBorder="1" applyAlignment="1" applyProtection="1">
      <alignment horizontal="left" vertical="top" wrapText="1"/>
      <protection locked="0"/>
    </xf>
    <xf numFmtId="0" fontId="41" fillId="2" borderId="129" xfId="0" applyFont="1" applyFill="1" applyBorder="1" applyAlignment="1" applyProtection="1">
      <alignment horizontal="left" vertical="top" wrapText="1"/>
      <protection locked="0"/>
    </xf>
    <xf numFmtId="0" fontId="11" fillId="10" borderId="10" xfId="3" applyFont="1" applyFill="1" applyBorder="1" applyAlignment="1" applyProtection="1">
      <alignment horizontal="left" vertical="center" wrapText="1"/>
      <protection locked="0"/>
    </xf>
    <xf numFmtId="0" fontId="11" fillId="10" borderId="13" xfId="3" applyFont="1" applyFill="1" applyBorder="1" applyAlignment="1" applyProtection="1">
      <alignment horizontal="left" vertical="center" wrapText="1"/>
      <protection locked="0"/>
    </xf>
    <xf numFmtId="0" fontId="41" fillId="10" borderId="124" xfId="0" applyFont="1" applyFill="1" applyBorder="1" applyAlignment="1" applyProtection="1">
      <alignment horizontal="center" vertical="top" wrapText="1"/>
      <protection locked="0"/>
    </xf>
    <xf numFmtId="0" fontId="39" fillId="23" borderId="17" xfId="3" applyFont="1" applyFill="1" applyBorder="1" applyAlignment="1" applyProtection="1">
      <alignment horizontal="center" wrapText="1"/>
      <protection locked="0"/>
    </xf>
    <xf numFmtId="0" fontId="39" fillId="23" borderId="18" xfId="3" applyFont="1" applyFill="1" applyBorder="1" applyAlignment="1" applyProtection="1">
      <alignment horizontal="center" wrapText="1"/>
      <protection locked="0"/>
    </xf>
    <xf numFmtId="0" fontId="39" fillId="23" borderId="23" xfId="3" applyFont="1" applyFill="1" applyBorder="1" applyAlignment="1" applyProtection="1">
      <alignment horizontal="center" wrapText="1"/>
      <protection locked="0"/>
    </xf>
    <xf numFmtId="0" fontId="20" fillId="0" borderId="6" xfId="0" applyFont="1" applyBorder="1" applyAlignment="1" applyProtection="1">
      <alignment horizontal="center" vertical="center"/>
      <protection locked="0"/>
    </xf>
    <xf numFmtId="0" fontId="20" fillId="0" borderId="7"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37" fillId="8" borderId="23" xfId="3" applyFont="1" applyFill="1" applyBorder="1" applyAlignment="1" applyProtection="1">
      <alignment horizontal="center" wrapText="1"/>
      <protection locked="0"/>
    </xf>
    <xf numFmtId="0" fontId="37" fillId="8" borderId="171" xfId="3" applyFont="1" applyFill="1" applyBorder="1" applyAlignment="1" applyProtection="1">
      <alignment horizontal="center" wrapText="1"/>
      <protection locked="0"/>
    </xf>
    <xf numFmtId="0" fontId="37" fillId="8" borderId="4" xfId="3" applyFont="1" applyFill="1" applyBorder="1" applyAlignment="1" applyProtection="1">
      <alignment horizontal="center" wrapText="1"/>
      <protection locked="0"/>
    </xf>
    <xf numFmtId="0" fontId="37" fillId="8" borderId="172" xfId="3" applyFont="1" applyFill="1" applyBorder="1" applyAlignment="1" applyProtection="1">
      <alignment horizontal="center" wrapText="1"/>
      <protection locked="0"/>
    </xf>
    <xf numFmtId="0" fontId="38" fillId="8" borderId="171" xfId="3" applyFont="1" applyFill="1" applyBorder="1" applyAlignment="1" applyProtection="1">
      <alignment horizontal="center" vertical="center" wrapText="1"/>
      <protection locked="0"/>
    </xf>
    <xf numFmtId="0" fontId="38" fillId="8" borderId="175" xfId="3" applyFont="1" applyFill="1" applyBorder="1" applyAlignment="1" applyProtection="1">
      <alignment horizontal="center" vertical="center" wrapText="1"/>
      <protection locked="0"/>
    </xf>
    <xf numFmtId="0" fontId="37" fillId="8" borderId="173" xfId="12" applyFont="1" applyFill="1" applyBorder="1" applyAlignment="1" applyProtection="1">
      <alignment horizontal="left" vertical="top" wrapText="1"/>
      <protection locked="0"/>
    </xf>
    <xf numFmtId="0" fontId="37" fillId="8" borderId="23" xfId="12" applyFont="1" applyFill="1" applyBorder="1" applyAlignment="1" applyProtection="1">
      <alignment horizontal="left" vertical="top" wrapText="1"/>
      <protection locked="0"/>
    </xf>
    <xf numFmtId="0" fontId="37" fillId="8" borderId="171" xfId="12" applyFont="1" applyFill="1" applyBorder="1" applyAlignment="1" applyProtection="1">
      <alignment horizontal="left" vertical="top" wrapText="1"/>
      <protection locked="0"/>
    </xf>
    <xf numFmtId="0" fontId="37" fillId="8" borderId="173" xfId="3" applyFont="1" applyFill="1" applyBorder="1" applyAlignment="1" applyProtection="1">
      <alignment horizontal="center" wrapText="1"/>
      <protection locked="0"/>
    </xf>
    <xf numFmtId="0" fontId="37" fillId="8" borderId="174" xfId="3" applyFont="1" applyFill="1" applyBorder="1" applyAlignment="1" applyProtection="1">
      <alignment horizontal="center" wrapText="1"/>
      <protection locked="0"/>
    </xf>
    <xf numFmtId="0" fontId="37" fillId="8" borderId="11" xfId="3" applyFont="1" applyFill="1" applyBorder="1" applyAlignment="1" applyProtection="1">
      <alignment horizontal="center" wrapText="1"/>
      <protection locked="0"/>
    </xf>
    <xf numFmtId="0" fontId="37" fillId="8" borderId="175" xfId="3" applyFont="1" applyFill="1" applyBorder="1" applyAlignment="1" applyProtection="1">
      <alignment horizontal="center" wrapText="1"/>
      <protection locked="0"/>
    </xf>
    <xf numFmtId="0" fontId="55" fillId="8" borderId="174" xfId="12" applyFont="1" applyFill="1" applyBorder="1" applyAlignment="1" applyProtection="1">
      <alignment horizontal="center" vertical="center" wrapText="1"/>
      <protection locked="0"/>
    </xf>
    <xf numFmtId="0" fontId="55" fillId="8" borderId="11" xfId="12" applyFont="1" applyFill="1" applyBorder="1" applyAlignment="1" applyProtection="1">
      <alignment horizontal="center" vertical="center" wrapText="1"/>
      <protection locked="0"/>
    </xf>
    <xf numFmtId="0" fontId="55" fillId="8" borderId="0" xfId="12" applyFont="1" applyFill="1" applyBorder="1" applyAlignment="1" applyProtection="1">
      <alignment horizontal="center" vertical="center" wrapText="1"/>
      <protection locked="0"/>
    </xf>
    <xf numFmtId="0" fontId="55" fillId="8" borderId="176" xfId="12" applyFont="1" applyFill="1" applyBorder="1" applyAlignment="1" applyProtection="1">
      <alignment horizontal="center" vertical="center" wrapText="1"/>
      <protection locked="0"/>
    </xf>
    <xf numFmtId="0" fontId="20" fillId="11" borderId="6" xfId="0" applyFont="1" applyFill="1" applyBorder="1" applyAlignment="1" applyProtection="1">
      <alignment horizontal="center"/>
      <protection locked="0"/>
    </xf>
    <xf numFmtId="0" fontId="20" fillId="11" borderId="7" xfId="0" applyFont="1" applyFill="1" applyBorder="1" applyAlignment="1" applyProtection="1">
      <alignment horizontal="center"/>
      <protection locked="0"/>
    </xf>
    <xf numFmtId="0" fontId="20" fillId="11" borderId="22" xfId="0" applyFont="1" applyFill="1" applyBorder="1" applyAlignment="1" applyProtection="1">
      <alignment horizontal="center"/>
      <protection locked="0"/>
    </xf>
    <xf numFmtId="3" fontId="20" fillId="2" borderId="6" xfId="0" applyNumberFormat="1" applyFont="1" applyFill="1" applyBorder="1" applyAlignment="1" applyProtection="1">
      <alignment horizontal="center"/>
      <protection locked="0"/>
    </xf>
    <xf numFmtId="0" fontId="20" fillId="2" borderId="7" xfId="0" applyFont="1" applyFill="1" applyBorder="1" applyAlignment="1" applyProtection="1">
      <alignment horizontal="center"/>
      <protection locked="0"/>
    </xf>
    <xf numFmtId="0" fontId="20" fillId="2" borderId="22"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3" xfId="0" applyFont="1" applyFill="1" applyBorder="1" applyAlignment="1" applyProtection="1">
      <alignment horizontal="center" vertical="center"/>
      <protection locked="0"/>
    </xf>
    <xf numFmtId="0" fontId="25" fillId="2" borderId="16" xfId="0" applyFont="1" applyFill="1" applyBorder="1" applyAlignment="1" applyProtection="1">
      <alignment horizontal="center" vertical="center"/>
      <protection locked="0"/>
    </xf>
    <xf numFmtId="0" fontId="25" fillId="2" borderId="8"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25" fillId="2" borderId="9" xfId="0" applyFont="1" applyFill="1" applyBorder="1" applyAlignment="1" applyProtection="1">
      <alignment horizontal="center" vertical="center"/>
      <protection locked="0"/>
    </xf>
    <xf numFmtId="0" fontId="25" fillId="2" borderId="14" xfId="0" applyFont="1" applyFill="1" applyBorder="1" applyAlignment="1" applyProtection="1">
      <alignment horizontal="center" vertical="center"/>
      <protection locked="0"/>
    </xf>
    <xf numFmtId="0" fontId="25" fillId="2" borderId="11"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9" fillId="10" borderId="18" xfId="3" applyFont="1" applyFill="1" applyBorder="1" applyAlignment="1" applyProtection="1">
      <alignment horizontal="center" vertical="center" wrapText="1"/>
      <protection locked="0"/>
    </xf>
    <xf numFmtId="0" fontId="29" fillId="10" borderId="23" xfId="3" applyFont="1" applyFill="1" applyBorder="1" applyAlignment="1" applyProtection="1">
      <alignment horizontal="center" vertical="center" wrapText="1"/>
      <protection locked="0"/>
    </xf>
    <xf numFmtId="164" fontId="20" fillId="2" borderId="56" xfId="0" applyNumberFormat="1" applyFont="1" applyFill="1" applyBorder="1" applyAlignment="1" applyProtection="1">
      <alignment horizontal="center"/>
      <protection locked="0"/>
    </xf>
    <xf numFmtId="164" fontId="20" fillId="2" borderId="6" xfId="0" applyNumberFormat="1" applyFont="1" applyFill="1" applyBorder="1" applyAlignment="1" applyProtection="1">
      <alignment horizontal="center"/>
      <protection locked="0"/>
    </xf>
    <xf numFmtId="164" fontId="20" fillId="2" borderId="7" xfId="0" applyNumberFormat="1" applyFont="1" applyFill="1" applyBorder="1" applyAlignment="1" applyProtection="1">
      <alignment horizontal="center"/>
      <protection locked="0"/>
    </xf>
    <xf numFmtId="164" fontId="20" fillId="2" borderId="22" xfId="0" applyNumberFormat="1" applyFont="1" applyFill="1" applyBorder="1" applyAlignment="1" applyProtection="1">
      <alignment horizontal="center"/>
      <protection locked="0"/>
    </xf>
    <xf numFmtId="164" fontId="20" fillId="2" borderId="24" xfId="0" applyNumberFormat="1" applyFont="1" applyFill="1" applyBorder="1" applyAlignment="1" applyProtection="1">
      <alignment horizontal="center"/>
      <protection locked="0"/>
    </xf>
    <xf numFmtId="0" fontId="11" fillId="2" borderId="24" xfId="3" applyFont="1" applyFill="1" applyBorder="1" applyAlignment="1" applyProtection="1">
      <alignment horizontal="center" vertical="center" wrapText="1"/>
      <protection locked="0"/>
    </xf>
    <xf numFmtId="0" fontId="93" fillId="2" borderId="24" xfId="0" applyFont="1" applyFill="1" applyBorder="1" applyAlignment="1" applyProtection="1">
      <alignment horizontal="center" vertical="center"/>
      <protection locked="0"/>
    </xf>
    <xf numFmtId="0" fontId="22" fillId="2" borderId="24" xfId="3" applyFont="1" applyFill="1" applyBorder="1" applyAlignment="1" applyProtection="1">
      <alignment horizontal="center" vertical="center" wrapText="1"/>
      <protection locked="0"/>
    </xf>
    <xf numFmtId="0" fontId="11" fillId="2" borderId="24" xfId="0" applyFont="1" applyFill="1" applyBorder="1" applyAlignment="1" applyProtection="1">
      <alignment horizontal="center" vertical="center"/>
      <protection locked="0"/>
    </xf>
    <xf numFmtId="1" fontId="11" fillId="2" borderId="24" xfId="3"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20" fillId="26" borderId="18" xfId="0" applyFont="1" applyFill="1" applyBorder="1" applyAlignment="1" applyProtection="1">
      <alignment horizontal="center"/>
      <protection locked="0"/>
    </xf>
    <xf numFmtId="0" fontId="20" fillId="26" borderId="23" xfId="0" applyFont="1" applyFill="1" applyBorder="1" applyAlignment="1" applyProtection="1">
      <alignment horizontal="center"/>
      <protection locked="0"/>
    </xf>
    <xf numFmtId="0" fontId="20" fillId="2" borderId="8" xfId="0" applyFont="1" applyFill="1" applyBorder="1" applyAlignment="1" applyProtection="1">
      <alignment horizontal="center"/>
      <protection locked="0"/>
    </xf>
    <xf numFmtId="0" fontId="20" fillId="2" borderId="0" xfId="0" applyFont="1" applyFill="1" applyAlignment="1" applyProtection="1">
      <alignment horizontal="center"/>
      <protection locked="0"/>
    </xf>
    <xf numFmtId="0" fontId="20" fillId="2" borderId="14" xfId="0" applyFont="1" applyFill="1" applyBorder="1" applyAlignment="1" applyProtection="1">
      <alignment horizontal="center"/>
      <protection locked="0"/>
    </xf>
    <xf numFmtId="0" fontId="20" fillId="2" borderId="11" xfId="0" applyFont="1" applyFill="1" applyBorder="1" applyAlignment="1" applyProtection="1">
      <alignment horizontal="center"/>
      <protection locked="0"/>
    </xf>
    <xf numFmtId="0" fontId="22" fillId="2" borderId="18" xfId="3" applyFont="1" applyFill="1" applyBorder="1" applyAlignment="1" applyProtection="1">
      <alignment horizontal="center" vertical="center"/>
      <protection locked="0"/>
    </xf>
    <xf numFmtId="0" fontId="22" fillId="2" borderId="23" xfId="3" applyFont="1" applyFill="1" applyBorder="1" applyAlignment="1" applyProtection="1">
      <alignment horizontal="center" vertical="center"/>
      <protection locked="0"/>
    </xf>
    <xf numFmtId="17" fontId="22" fillId="2" borderId="14" xfId="3" applyNumberFormat="1" applyFont="1" applyFill="1" applyBorder="1" applyAlignment="1" applyProtection="1">
      <alignment horizontal="center" vertical="center"/>
      <protection locked="0"/>
    </xf>
    <xf numFmtId="17" fontId="22" fillId="2" borderId="11" xfId="3" applyNumberFormat="1" applyFont="1" applyFill="1" applyBorder="1" applyAlignment="1" applyProtection="1">
      <alignment horizontal="center" vertical="center"/>
      <protection locked="0"/>
    </xf>
    <xf numFmtId="165" fontId="11" fillId="11" borderId="4" xfId="3" applyNumberFormat="1" applyFont="1" applyFill="1" applyBorder="1" applyAlignment="1" applyProtection="1">
      <alignment horizontal="center"/>
      <protection hidden="1"/>
    </xf>
    <xf numFmtId="165" fontId="11" fillId="11" borderId="5" xfId="3" applyNumberFormat="1" applyFont="1" applyFill="1" applyBorder="1" applyAlignment="1" applyProtection="1">
      <alignment horizontal="center"/>
      <protection hidden="1"/>
    </xf>
    <xf numFmtId="0" fontId="41" fillId="2" borderId="145" xfId="0" applyFont="1" applyFill="1" applyBorder="1" applyAlignment="1" applyProtection="1">
      <alignment horizontal="left" vertical="center" wrapText="1"/>
      <protection locked="0"/>
    </xf>
    <xf numFmtId="0" fontId="41" fillId="2" borderId="122" xfId="0" applyFont="1" applyFill="1" applyBorder="1" applyAlignment="1" applyProtection="1">
      <alignment horizontal="left" vertical="center" wrapText="1"/>
      <protection locked="0"/>
    </xf>
    <xf numFmtId="0" fontId="41" fillId="2" borderId="150" xfId="0" applyFont="1" applyFill="1" applyBorder="1" applyAlignment="1" applyProtection="1">
      <alignment horizontal="left" vertical="center" wrapText="1"/>
      <protection locked="0"/>
    </xf>
    <xf numFmtId="0" fontId="41" fillId="2" borderId="3" xfId="0" applyFont="1" applyFill="1" applyBorder="1" applyAlignment="1" applyProtection="1">
      <alignment horizontal="left" vertical="center" wrapText="1"/>
      <protection locked="0"/>
    </xf>
    <xf numFmtId="0" fontId="41" fillId="2" borderId="4" xfId="0" applyFont="1" applyFill="1" applyBorder="1" applyAlignment="1" applyProtection="1">
      <alignment horizontal="left" vertical="center" wrapText="1"/>
      <protection locked="0"/>
    </xf>
    <xf numFmtId="0" fontId="41" fillId="2" borderId="28" xfId="0" applyFont="1" applyFill="1" applyBorder="1" applyAlignment="1" applyProtection="1">
      <alignment horizontal="left" vertical="center" wrapText="1"/>
      <protection locked="0"/>
    </xf>
    <xf numFmtId="0" fontId="41" fillId="2" borderId="15" xfId="0" applyFont="1" applyFill="1" applyBorder="1" applyAlignment="1" applyProtection="1">
      <alignment horizontal="left" vertical="center" wrapText="1"/>
      <protection locked="0"/>
    </xf>
    <xf numFmtId="0" fontId="41" fillId="2" borderId="10" xfId="0" applyFont="1" applyFill="1" applyBorder="1" applyAlignment="1" applyProtection="1">
      <alignment horizontal="left" vertical="center" wrapText="1"/>
      <protection locked="0"/>
    </xf>
    <xf numFmtId="0" fontId="41" fillId="2" borderId="31" xfId="0" applyFont="1" applyFill="1" applyBorder="1" applyAlignment="1" applyProtection="1">
      <alignment horizontal="left" vertical="center" wrapText="1"/>
      <protection locked="0"/>
    </xf>
    <xf numFmtId="0" fontId="41" fillId="2" borderId="35" xfId="0" applyFont="1" applyFill="1" applyBorder="1" applyAlignment="1" applyProtection="1">
      <alignment horizontal="left" vertical="center" wrapText="1"/>
      <protection locked="0"/>
    </xf>
    <xf numFmtId="0" fontId="41" fillId="2" borderId="11" xfId="0" applyFont="1" applyFill="1" applyBorder="1" applyAlignment="1" applyProtection="1">
      <alignment horizontal="left" vertical="center" wrapText="1"/>
      <protection locked="0"/>
    </xf>
    <xf numFmtId="0" fontId="41" fillId="2" borderId="12" xfId="0" applyFont="1" applyFill="1" applyBorder="1" applyAlignment="1" applyProtection="1">
      <alignment horizontal="left" vertical="center" wrapText="1"/>
      <protection locked="0"/>
    </xf>
    <xf numFmtId="0" fontId="11" fillId="10" borderId="3" xfId="3" applyFont="1" applyFill="1" applyBorder="1" applyAlignment="1" applyProtection="1">
      <alignment vertical="center"/>
    </xf>
    <xf numFmtId="0" fontId="11" fillId="10" borderId="4" xfId="3" applyFont="1" applyFill="1" applyBorder="1" applyAlignment="1" applyProtection="1">
      <alignment vertical="center"/>
    </xf>
    <xf numFmtId="0" fontId="20" fillId="10" borderId="8" xfId="3" applyFont="1" applyFill="1" applyBorder="1" applyAlignment="1" applyProtection="1">
      <alignment horizontal="left" vertical="center"/>
      <protection locked="0"/>
    </xf>
    <xf numFmtId="0" fontId="20" fillId="10" borderId="0" xfId="3" applyFont="1" applyFill="1" applyBorder="1" applyAlignment="1" applyProtection="1">
      <alignment horizontal="left" vertical="center"/>
      <protection locked="0"/>
    </xf>
    <xf numFmtId="165" fontId="11" fillId="11" borderId="0" xfId="3" applyNumberFormat="1" applyFont="1" applyFill="1" applyAlignment="1" applyProtection="1">
      <alignment horizontal="center"/>
      <protection hidden="1"/>
    </xf>
    <xf numFmtId="165" fontId="11" fillId="11" borderId="2" xfId="3" applyNumberFormat="1" applyFont="1" applyFill="1" applyBorder="1" applyAlignment="1" applyProtection="1">
      <alignment horizontal="center"/>
      <protection hidden="1"/>
    </xf>
    <xf numFmtId="0" fontId="20" fillId="0" borderId="15" xfId="3" applyFont="1" applyBorder="1" applyAlignment="1" applyProtection="1">
      <alignment vertical="center"/>
      <protection locked="0"/>
    </xf>
    <xf numFmtId="0" fontId="20" fillId="0" borderId="10" xfId="3" applyFont="1" applyBorder="1" applyAlignment="1" applyProtection="1">
      <alignment vertical="center"/>
      <protection locked="0"/>
    </xf>
    <xf numFmtId="0" fontId="20" fillId="0" borderId="13" xfId="3" applyFont="1" applyBorder="1" applyAlignment="1" applyProtection="1">
      <alignment vertical="center"/>
      <protection locked="0"/>
    </xf>
    <xf numFmtId="0" fontId="20" fillId="0" borderId="3" xfId="3" applyFont="1" applyBorder="1" applyAlignment="1" applyProtection="1">
      <alignment vertical="center"/>
      <protection locked="0"/>
    </xf>
    <xf numFmtId="0" fontId="20" fillId="0" borderId="4" xfId="3" applyFont="1" applyBorder="1" applyAlignment="1" applyProtection="1">
      <alignment vertical="center"/>
      <protection locked="0"/>
    </xf>
    <xf numFmtId="0" fontId="20" fillId="0" borderId="5" xfId="3" applyFont="1" applyBorder="1" applyAlignment="1" applyProtection="1">
      <alignment vertical="center"/>
      <protection locked="0"/>
    </xf>
    <xf numFmtId="0" fontId="11" fillId="10" borderId="4" xfId="3" applyFont="1" applyFill="1" applyBorder="1" applyAlignment="1" applyProtection="1">
      <alignment horizontal="center" vertical="center" wrapText="1"/>
      <protection locked="0"/>
    </xf>
    <xf numFmtId="0" fontId="23" fillId="10" borderId="45" xfId="3" applyFont="1" applyFill="1" applyBorder="1" applyAlignment="1" applyProtection="1">
      <alignment horizontal="center" vertical="center" textRotation="90" wrapText="1"/>
      <protection locked="0"/>
    </xf>
    <xf numFmtId="0" fontId="23" fillId="10" borderId="44" xfId="3" applyFont="1" applyFill="1" applyBorder="1" applyAlignment="1" applyProtection="1">
      <alignment horizontal="center" vertical="center" textRotation="90" wrapText="1"/>
      <protection locked="0"/>
    </xf>
    <xf numFmtId="0" fontId="23" fillId="10" borderId="8" xfId="3" applyFont="1" applyFill="1" applyBorder="1" applyAlignment="1" applyProtection="1">
      <alignment horizontal="center" vertical="center" textRotation="90" wrapText="1"/>
      <protection locked="0"/>
    </xf>
    <xf numFmtId="0" fontId="23" fillId="10" borderId="2" xfId="3" applyFont="1" applyFill="1" applyBorder="1" applyAlignment="1" applyProtection="1">
      <alignment horizontal="center" vertical="center" textRotation="90" wrapText="1"/>
      <protection locked="0"/>
    </xf>
    <xf numFmtId="0" fontId="20" fillId="0" borderId="6" xfId="3" applyFont="1" applyBorder="1" applyAlignment="1" applyProtection="1">
      <alignment horizontal="center" vertical="center"/>
      <protection locked="0"/>
    </xf>
    <xf numFmtId="0" fontId="20" fillId="0" borderId="7" xfId="3" applyFont="1" applyBorder="1" applyAlignment="1" applyProtection="1">
      <alignment horizontal="center" vertical="center"/>
      <protection locked="0"/>
    </xf>
    <xf numFmtId="0" fontId="20" fillId="0" borderId="22" xfId="3" applyFont="1" applyBorder="1" applyAlignment="1" applyProtection="1">
      <alignment horizontal="center" vertical="center"/>
      <protection locked="0"/>
    </xf>
    <xf numFmtId="0" fontId="20" fillId="0" borderId="15" xfId="3" applyFont="1" applyBorder="1" applyAlignment="1" applyProtection="1">
      <alignment horizontal="center" vertical="center"/>
      <protection locked="0"/>
    </xf>
    <xf numFmtId="0" fontId="20" fillId="0" borderId="10" xfId="3" applyFont="1" applyBorder="1" applyAlignment="1" applyProtection="1">
      <alignment horizontal="center" vertical="center"/>
      <protection locked="0"/>
    </xf>
    <xf numFmtId="0" fontId="20" fillId="0" borderId="13" xfId="3" applyFont="1" applyBorder="1" applyAlignment="1" applyProtection="1">
      <alignment horizontal="center" vertical="center"/>
      <protection locked="0"/>
    </xf>
    <xf numFmtId="0" fontId="20" fillId="0" borderId="3" xfId="3" applyFont="1" applyBorder="1" applyAlignment="1" applyProtection="1">
      <alignment horizontal="center" vertical="center"/>
      <protection locked="0"/>
    </xf>
    <xf numFmtId="0" fontId="20" fillId="0" borderId="4" xfId="3" applyFont="1" applyBorder="1" applyAlignment="1" applyProtection="1">
      <alignment horizontal="center" vertical="center"/>
      <protection locked="0"/>
    </xf>
    <xf numFmtId="0" fontId="20" fillId="0" borderId="5" xfId="3" applyFont="1" applyBorder="1" applyAlignment="1" applyProtection="1">
      <alignment horizontal="center" vertical="center"/>
      <protection locked="0"/>
    </xf>
    <xf numFmtId="0" fontId="20" fillId="10" borderId="0" xfId="3" applyFont="1" applyFill="1" applyAlignment="1" applyProtection="1">
      <alignment horizontal="left" vertical="center"/>
      <protection locked="0"/>
    </xf>
    <xf numFmtId="0" fontId="11" fillId="10" borderId="35" xfId="3" applyFont="1" applyFill="1" applyBorder="1" applyAlignment="1" applyProtection="1">
      <alignment horizontal="left" vertical="center" wrapText="1"/>
    </xf>
    <xf numFmtId="0" fontId="11" fillId="10" borderId="11" xfId="3" applyFont="1" applyFill="1" applyBorder="1" applyAlignment="1" applyProtection="1">
      <alignment horizontal="left" vertical="center" wrapText="1"/>
    </xf>
    <xf numFmtId="0" fontId="11" fillId="10" borderId="34" xfId="3" applyFont="1" applyFill="1" applyBorder="1" applyAlignment="1" applyProtection="1">
      <alignment horizontal="left" vertical="center" wrapText="1"/>
    </xf>
    <xf numFmtId="0" fontId="41" fillId="2" borderId="148" xfId="0" applyFont="1" applyFill="1" applyBorder="1" applyAlignment="1" applyProtection="1">
      <alignment horizontal="center" vertical="center" wrapText="1"/>
      <protection locked="0"/>
    </xf>
    <xf numFmtId="0" fontId="41" fillId="2" borderId="122" xfId="0" applyFont="1" applyFill="1" applyBorder="1" applyAlignment="1" applyProtection="1">
      <alignment horizontal="center" vertical="center" wrapText="1"/>
      <protection locked="0"/>
    </xf>
    <xf numFmtId="0" fontId="41" fillId="2" borderId="150" xfId="0" applyFont="1" applyFill="1" applyBorder="1" applyAlignment="1" applyProtection="1">
      <alignment horizontal="center" vertical="center" wrapText="1"/>
      <protection locked="0"/>
    </xf>
    <xf numFmtId="0" fontId="20" fillId="2" borderId="18" xfId="3" applyFont="1" applyFill="1" applyBorder="1" applyAlignment="1" applyProtection="1">
      <alignment horizontal="center" vertical="top" wrapText="1"/>
      <protection locked="0"/>
    </xf>
    <xf numFmtId="0" fontId="20" fillId="2" borderId="23" xfId="3" applyFont="1" applyFill="1" applyBorder="1" applyAlignment="1" applyProtection="1">
      <alignment horizontal="center" vertical="top" wrapText="1"/>
      <protection locked="0"/>
    </xf>
    <xf numFmtId="0" fontId="20" fillId="2" borderId="16" xfId="3" applyFont="1" applyFill="1" applyBorder="1" applyAlignment="1" applyProtection="1">
      <alignment horizontal="center" vertical="top" wrapText="1"/>
      <protection locked="0"/>
    </xf>
    <xf numFmtId="0" fontId="20" fillId="2" borderId="30" xfId="3" applyFont="1" applyFill="1" applyBorder="1" applyAlignment="1" applyProtection="1">
      <alignment horizontal="center" vertical="top" wrapText="1"/>
      <protection locked="0"/>
    </xf>
    <xf numFmtId="0" fontId="20" fillId="2" borderId="4" xfId="3" applyFont="1" applyFill="1" applyBorder="1" applyAlignment="1" applyProtection="1">
      <alignment horizontal="center" vertical="top" wrapText="1"/>
      <protection locked="0"/>
    </xf>
    <xf numFmtId="0" fontId="20" fillId="2" borderId="28" xfId="3" applyFont="1" applyFill="1" applyBorder="1" applyAlignment="1" applyProtection="1">
      <alignment horizontal="center" vertical="top" wrapText="1"/>
      <protection locked="0"/>
    </xf>
    <xf numFmtId="0" fontId="20" fillId="10" borderId="0" xfId="0" applyFont="1" applyFill="1" applyBorder="1" applyAlignment="1" applyProtection="1">
      <alignment horizontal="left" vertical="center"/>
      <protection locked="0"/>
    </xf>
    <xf numFmtId="0" fontId="20" fillId="2" borderId="1" xfId="3" applyFont="1" applyFill="1" applyBorder="1" applyAlignment="1" applyProtection="1">
      <alignment horizontal="center" vertical="top" wrapText="1"/>
      <protection locked="0"/>
    </xf>
    <xf numFmtId="0" fontId="20" fillId="2" borderId="0" xfId="3" applyFont="1" applyFill="1" applyBorder="1" applyAlignment="1" applyProtection="1">
      <alignment horizontal="center" vertical="top" wrapText="1"/>
      <protection locked="0"/>
    </xf>
    <xf numFmtId="0" fontId="20" fillId="2" borderId="2" xfId="3" applyFont="1" applyFill="1" applyBorder="1" applyAlignment="1" applyProtection="1">
      <alignment horizontal="center" vertical="top" wrapText="1"/>
      <protection locked="0"/>
    </xf>
    <xf numFmtId="0" fontId="20" fillId="2" borderId="3" xfId="3" applyFont="1" applyFill="1" applyBorder="1" applyAlignment="1" applyProtection="1">
      <alignment horizontal="center" vertical="top" wrapText="1"/>
      <protection locked="0"/>
    </xf>
    <xf numFmtId="0" fontId="20" fillId="2" borderId="5" xfId="3" applyFont="1" applyFill="1" applyBorder="1" applyAlignment="1" applyProtection="1">
      <alignment horizontal="center" vertical="top" wrapText="1"/>
      <protection locked="0"/>
    </xf>
    <xf numFmtId="0" fontId="37" fillId="8" borderId="52" xfId="3" applyFont="1" applyFill="1" applyBorder="1" applyAlignment="1" applyProtection="1">
      <alignment horizontal="center" vertical="center" wrapText="1"/>
      <protection locked="0"/>
    </xf>
    <xf numFmtId="0" fontId="37" fillId="8" borderId="47" xfId="3" applyFont="1" applyFill="1" applyBorder="1" applyAlignment="1" applyProtection="1">
      <alignment horizontal="center" vertical="center" wrapText="1"/>
      <protection locked="0"/>
    </xf>
    <xf numFmtId="0" fontId="23" fillId="10" borderId="18" xfId="3" applyFont="1" applyFill="1" applyBorder="1" applyAlignment="1" applyProtection="1">
      <alignment horizontal="center" vertical="center" textRotation="90" wrapText="1"/>
      <protection locked="0"/>
    </xf>
    <xf numFmtId="0" fontId="23" fillId="10" borderId="26" xfId="3" applyFont="1" applyFill="1" applyBorder="1" applyAlignment="1" applyProtection="1">
      <alignment horizontal="center" vertical="center" textRotation="90" wrapText="1"/>
      <protection locked="0"/>
    </xf>
    <xf numFmtId="0" fontId="37" fillId="8" borderId="0" xfId="3" applyFont="1" applyFill="1" applyBorder="1" applyAlignment="1" applyProtection="1">
      <alignment horizontal="center" vertical="center" wrapText="1"/>
      <protection locked="0"/>
    </xf>
    <xf numFmtId="0" fontId="37" fillId="8" borderId="18" xfId="3" applyFont="1" applyFill="1" applyBorder="1" applyAlignment="1" applyProtection="1">
      <alignment horizontal="center" vertical="center" wrapText="1"/>
      <protection locked="0"/>
    </xf>
    <xf numFmtId="0" fontId="28" fillId="10" borderId="8" xfId="3" applyFont="1" applyFill="1" applyBorder="1" applyAlignment="1" applyProtection="1">
      <alignment horizontal="center" vertical="center" wrapText="1"/>
      <protection locked="0"/>
    </xf>
    <xf numFmtId="0" fontId="28" fillId="10" borderId="0" xfId="3" applyFont="1" applyFill="1" applyAlignment="1" applyProtection="1">
      <alignment horizontal="center" vertical="center" wrapText="1"/>
      <protection locked="0"/>
    </xf>
    <xf numFmtId="0" fontId="28" fillId="10" borderId="2" xfId="3" applyFont="1" applyFill="1" applyBorder="1" applyAlignment="1" applyProtection="1">
      <alignment horizontal="center" vertical="center" wrapText="1"/>
      <protection locked="0"/>
    </xf>
    <xf numFmtId="0" fontId="28" fillId="10" borderId="14" xfId="3" applyFont="1" applyFill="1" applyBorder="1" applyAlignment="1" applyProtection="1">
      <alignment horizontal="center" vertical="center" wrapText="1"/>
      <protection locked="0"/>
    </xf>
    <xf numFmtId="0" fontId="28" fillId="10" borderId="11" xfId="3" applyFont="1" applyFill="1" applyBorder="1" applyAlignment="1" applyProtection="1">
      <alignment horizontal="center" vertical="center" wrapText="1"/>
      <protection locked="0"/>
    </xf>
    <xf numFmtId="0" fontId="28" fillId="10" borderId="34" xfId="3" applyFont="1" applyFill="1" applyBorder="1" applyAlignment="1" applyProtection="1">
      <alignment horizontal="center" vertical="center" wrapText="1"/>
      <protection locked="0"/>
    </xf>
    <xf numFmtId="0" fontId="37" fillId="8" borderId="50" xfId="3" applyFont="1" applyFill="1" applyBorder="1" applyAlignment="1" applyProtection="1">
      <alignment horizontal="center" vertical="center" wrapText="1"/>
      <protection locked="0"/>
    </xf>
    <xf numFmtId="0" fontId="37" fillId="8" borderId="117" xfId="3"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protection locked="0"/>
    </xf>
    <xf numFmtId="0" fontId="20" fillId="0" borderId="37" xfId="0" applyFont="1" applyBorder="1" applyAlignment="1" applyProtection="1">
      <alignment horizontal="center" vertical="center"/>
      <protection locked="0"/>
    </xf>
    <xf numFmtId="0" fontId="37" fillId="8" borderId="2" xfId="3" applyFont="1" applyFill="1" applyBorder="1" applyAlignment="1" applyProtection="1">
      <alignment horizontal="center" vertical="center" wrapText="1"/>
      <protection locked="0"/>
    </xf>
    <xf numFmtId="0" fontId="60" fillId="11" borderId="15" xfId="3" applyFont="1" applyFill="1" applyBorder="1" applyAlignment="1" applyProtection="1">
      <alignment horizontal="left" vertical="center" wrapText="1"/>
      <protection locked="0"/>
    </xf>
    <xf numFmtId="0" fontId="60" fillId="11" borderId="10" xfId="3" applyFont="1" applyFill="1" applyBorder="1" applyAlignment="1" applyProtection="1">
      <alignment horizontal="left" vertical="center" wrapText="1"/>
      <protection locked="0"/>
    </xf>
    <xf numFmtId="0" fontId="60" fillId="11" borderId="13" xfId="3" applyFont="1" applyFill="1" applyBorder="1" applyAlignment="1" applyProtection="1">
      <alignment horizontal="left" vertical="center" wrapText="1"/>
      <protection locked="0"/>
    </xf>
    <xf numFmtId="0" fontId="41" fillId="2" borderId="147" xfId="0" applyFont="1" applyFill="1" applyBorder="1" applyAlignment="1" applyProtection="1">
      <alignment horizontal="center" vertical="center" wrapText="1"/>
      <protection locked="0"/>
    </xf>
    <xf numFmtId="0" fontId="41" fillId="2" borderId="130" xfId="0" applyFont="1" applyFill="1" applyBorder="1" applyAlignment="1" applyProtection="1">
      <alignment horizontal="center" vertical="center" wrapText="1"/>
      <protection locked="0"/>
    </xf>
    <xf numFmtId="164" fontId="20" fillId="2" borderId="55" xfId="0" applyNumberFormat="1" applyFont="1" applyFill="1" applyBorder="1" applyAlignment="1" applyProtection="1">
      <alignment horizontal="center"/>
      <protection locked="0"/>
    </xf>
    <xf numFmtId="164" fontId="20" fillId="2" borderId="46" xfId="0" applyNumberFormat="1" applyFont="1" applyFill="1" applyBorder="1" applyAlignment="1" applyProtection="1">
      <alignment horizontal="center"/>
      <protection locked="0"/>
    </xf>
    <xf numFmtId="0" fontId="28" fillId="10" borderId="18" xfId="0" applyFont="1" applyFill="1" applyBorder="1" applyAlignment="1" applyProtection="1">
      <alignment horizontal="center" wrapText="1"/>
      <protection locked="0"/>
    </xf>
    <xf numFmtId="0" fontId="28" fillId="10" borderId="23" xfId="0" applyFont="1" applyFill="1" applyBorder="1" applyAlignment="1" applyProtection="1">
      <alignment horizontal="center" wrapText="1"/>
      <protection locked="0"/>
    </xf>
    <xf numFmtId="0" fontId="28" fillId="10" borderId="16" xfId="0" applyFont="1" applyFill="1" applyBorder="1" applyAlignment="1" applyProtection="1">
      <alignment horizontal="center" wrapText="1"/>
      <protection locked="0"/>
    </xf>
    <xf numFmtId="0" fontId="28" fillId="10" borderId="14" xfId="0" applyFont="1" applyFill="1" applyBorder="1" applyAlignment="1" applyProtection="1">
      <alignment horizontal="center" wrapText="1"/>
      <protection locked="0"/>
    </xf>
    <xf numFmtId="0" fontId="28" fillId="10" borderId="11" xfId="0" applyFont="1" applyFill="1" applyBorder="1" applyAlignment="1" applyProtection="1">
      <alignment horizontal="center" wrapText="1"/>
      <protection locked="0"/>
    </xf>
    <xf numFmtId="0" fontId="28" fillId="10" borderId="12" xfId="0" applyFont="1" applyFill="1" applyBorder="1" applyAlignment="1" applyProtection="1">
      <alignment horizontal="center" wrapText="1"/>
      <protection locked="0"/>
    </xf>
    <xf numFmtId="0" fontId="28" fillId="10" borderId="36" xfId="0" applyFont="1" applyFill="1" applyBorder="1" applyAlignment="1" applyProtection="1">
      <alignment horizontal="center"/>
      <protection locked="0"/>
    </xf>
    <xf numFmtId="0" fontId="28" fillId="10" borderId="25" xfId="0" applyFont="1" applyFill="1" applyBorder="1" applyAlignment="1" applyProtection="1">
      <alignment horizontal="center"/>
      <protection locked="0"/>
    </xf>
    <xf numFmtId="0" fontId="28" fillId="10" borderId="18" xfId="0" applyFont="1" applyFill="1" applyBorder="1" applyAlignment="1" applyProtection="1">
      <alignment horizontal="center"/>
      <protection locked="0"/>
    </xf>
    <xf numFmtId="0" fontId="28" fillId="10" borderId="23" xfId="0" applyFont="1" applyFill="1" applyBorder="1" applyAlignment="1" applyProtection="1">
      <alignment horizontal="center"/>
      <protection locked="0"/>
    </xf>
    <xf numFmtId="0" fontId="28" fillId="10" borderId="16" xfId="0" applyFont="1" applyFill="1" applyBorder="1" applyAlignment="1" applyProtection="1">
      <alignment horizontal="center"/>
      <protection locked="0"/>
    </xf>
    <xf numFmtId="164" fontId="68" fillId="16" borderId="184" xfId="0" applyNumberFormat="1" applyFont="1" applyFill="1" applyBorder="1" applyAlignment="1" applyProtection="1">
      <alignment horizontal="center" vertical="center"/>
    </xf>
    <xf numFmtId="164" fontId="68" fillId="16" borderId="185" xfId="0" applyNumberFormat="1" applyFont="1" applyFill="1" applyBorder="1" applyAlignment="1" applyProtection="1">
      <alignment horizontal="center" vertical="center"/>
    </xf>
    <xf numFmtId="0" fontId="20" fillId="11" borderId="53" xfId="0" applyFont="1" applyFill="1" applyBorder="1" applyAlignment="1" applyProtection="1">
      <alignment horizontal="center"/>
      <protection locked="0"/>
    </xf>
    <xf numFmtId="0" fontId="20" fillId="11" borderId="54" xfId="0" applyFont="1" applyFill="1" applyBorder="1" applyAlignment="1" applyProtection="1">
      <alignment horizontal="center"/>
      <protection locked="0"/>
    </xf>
    <xf numFmtId="0" fontId="20" fillId="11" borderId="55" xfId="0" applyFont="1" applyFill="1" applyBorder="1" applyAlignment="1" applyProtection="1">
      <alignment horizontal="center"/>
      <protection locked="0"/>
    </xf>
    <xf numFmtId="0" fontId="11" fillId="10" borderId="14" xfId="3" applyFont="1" applyFill="1" applyBorder="1" applyAlignment="1" applyProtection="1">
      <alignment horizontal="left" vertical="center"/>
    </xf>
    <xf numFmtId="0" fontId="11" fillId="10" borderId="11" xfId="3" applyFont="1" applyFill="1" applyBorder="1" applyAlignment="1" applyProtection="1">
      <alignment horizontal="left" vertical="center"/>
    </xf>
    <xf numFmtId="0" fontId="11" fillId="10" borderId="34" xfId="3" applyFont="1" applyFill="1" applyBorder="1" applyAlignment="1" applyProtection="1">
      <alignment horizontal="left" vertical="center"/>
    </xf>
    <xf numFmtId="0" fontId="11" fillId="2" borderId="15" xfId="0" applyFont="1" applyFill="1" applyBorder="1" applyAlignment="1" applyProtection="1">
      <alignment horizontal="center" vertical="center" wrapText="1"/>
    </xf>
    <xf numFmtId="0" fontId="11" fillId="2" borderId="10"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wrapText="1"/>
    </xf>
    <xf numFmtId="0" fontId="11" fillId="2" borderId="3"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11" fillId="2" borderId="28" xfId="0" applyFont="1" applyFill="1" applyBorder="1" applyAlignment="1" applyProtection="1">
      <alignment horizontal="center" vertical="center" wrapText="1"/>
    </xf>
    <xf numFmtId="0" fontId="20" fillId="2" borderId="24" xfId="0" applyFont="1" applyFill="1" applyBorder="1" applyAlignment="1" applyProtection="1">
      <alignment horizontal="center" vertical="center" wrapText="1"/>
      <protection locked="0"/>
    </xf>
    <xf numFmtId="0" fontId="20" fillId="2" borderId="46" xfId="0" applyFont="1" applyFill="1" applyBorder="1" applyAlignment="1" applyProtection="1">
      <alignment horizontal="center" vertical="center" wrapText="1"/>
      <protection locked="0"/>
    </xf>
    <xf numFmtId="0" fontId="11" fillId="10" borderId="1" xfId="3" applyFont="1" applyFill="1" applyBorder="1" applyAlignment="1" applyProtection="1">
      <alignment horizontal="left" vertical="center" wrapText="1"/>
    </xf>
    <xf numFmtId="0" fontId="11" fillId="10" borderId="0" xfId="3" applyFont="1" applyFill="1" applyAlignment="1" applyProtection="1">
      <alignment horizontal="left" vertical="center" wrapText="1"/>
    </xf>
    <xf numFmtId="0" fontId="11" fillId="10" borderId="2" xfId="3" applyFont="1" applyFill="1" applyBorder="1" applyAlignment="1" applyProtection="1">
      <alignment horizontal="left" vertical="center" wrapText="1"/>
    </xf>
    <xf numFmtId="0" fontId="41" fillId="6" borderId="23" xfId="0" applyFont="1" applyFill="1" applyBorder="1" applyAlignment="1" applyProtection="1">
      <alignment horizontal="center" vertical="center"/>
      <protection locked="0"/>
    </xf>
    <xf numFmtId="0" fontId="41" fillId="6" borderId="16" xfId="0" applyFont="1" applyFill="1" applyBorder="1" applyAlignment="1" applyProtection="1">
      <alignment horizontal="center" vertical="center"/>
      <protection locked="0"/>
    </xf>
    <xf numFmtId="0" fontId="41" fillId="6" borderId="0" xfId="0" applyFont="1" applyFill="1" applyAlignment="1" applyProtection="1">
      <alignment horizontal="center" vertical="center"/>
      <protection locked="0"/>
    </xf>
    <xf numFmtId="0" fontId="41" fillId="6" borderId="9" xfId="0" applyFont="1" applyFill="1" applyBorder="1" applyAlignment="1" applyProtection="1">
      <alignment horizontal="center" vertical="center"/>
      <protection locked="0"/>
    </xf>
    <xf numFmtId="0" fontId="41" fillId="6" borderId="11" xfId="0" applyFont="1" applyFill="1" applyBorder="1" applyAlignment="1" applyProtection="1">
      <alignment horizontal="center" vertical="center"/>
      <protection locked="0"/>
    </xf>
    <xf numFmtId="0" fontId="41" fillId="6" borderId="12" xfId="0" applyFont="1" applyFill="1" applyBorder="1" applyAlignment="1" applyProtection="1">
      <alignment horizontal="center" vertical="center"/>
      <protection locked="0"/>
    </xf>
    <xf numFmtId="0" fontId="41" fillId="6" borderId="18" xfId="0" applyFont="1" applyFill="1" applyBorder="1" applyAlignment="1" applyProtection="1">
      <alignment horizontal="center" vertical="center"/>
    </xf>
    <xf numFmtId="0" fontId="41" fillId="6" borderId="23" xfId="0" applyFont="1" applyFill="1" applyBorder="1" applyAlignment="1" applyProtection="1">
      <alignment horizontal="center" vertical="center"/>
    </xf>
    <xf numFmtId="0" fontId="41" fillId="6" borderId="8" xfId="0" applyFont="1" applyFill="1" applyBorder="1" applyAlignment="1" applyProtection="1">
      <alignment horizontal="center" vertical="center"/>
    </xf>
    <xf numFmtId="0" fontId="41" fillId="6" borderId="0" xfId="0" applyFont="1" applyFill="1" applyAlignment="1" applyProtection="1">
      <alignment horizontal="center" vertical="center"/>
    </xf>
    <xf numFmtId="0" fontId="41" fillId="6" borderId="14" xfId="0" applyFont="1" applyFill="1" applyBorder="1" applyAlignment="1" applyProtection="1">
      <alignment horizontal="center" vertical="center"/>
    </xf>
    <xf numFmtId="0" fontId="41" fillId="6" borderId="11" xfId="0" applyFont="1" applyFill="1" applyBorder="1" applyAlignment="1" applyProtection="1">
      <alignment horizontal="center" vertical="center"/>
    </xf>
    <xf numFmtId="0" fontId="20" fillId="3" borderId="6" xfId="0" applyFont="1" applyFill="1" applyBorder="1" applyAlignment="1" applyProtection="1">
      <alignment horizontal="center" wrapText="1"/>
    </xf>
    <xf numFmtId="0" fontId="20" fillId="3" borderId="7" xfId="0" applyFont="1" applyFill="1" applyBorder="1" applyAlignment="1" applyProtection="1">
      <alignment horizontal="center" wrapText="1"/>
    </xf>
    <xf numFmtId="0" fontId="20" fillId="3" borderId="22" xfId="0" applyFont="1" applyFill="1" applyBorder="1" applyAlignment="1" applyProtection="1">
      <alignment horizontal="center" wrapText="1"/>
    </xf>
    <xf numFmtId="0" fontId="20" fillId="0" borderId="22" xfId="0" applyFont="1" applyBorder="1" applyAlignment="1" applyProtection="1">
      <alignment horizontal="center" vertical="center"/>
      <protection locked="0"/>
    </xf>
    <xf numFmtId="0" fontId="0" fillId="3"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11" fillId="10" borderId="3" xfId="3" applyFont="1" applyFill="1" applyBorder="1" applyAlignment="1" applyProtection="1">
      <alignment horizontal="left" vertical="center"/>
    </xf>
    <xf numFmtId="0" fontId="11" fillId="10" borderId="4" xfId="3" applyFont="1" applyFill="1" applyBorder="1" applyAlignment="1" applyProtection="1">
      <alignment horizontal="left" vertical="center"/>
    </xf>
    <xf numFmtId="0" fontId="11" fillId="10" borderId="5" xfId="3" applyFont="1" applyFill="1" applyBorder="1" applyAlignment="1" applyProtection="1">
      <alignment horizontal="left" vertical="center"/>
    </xf>
    <xf numFmtId="0" fontId="20" fillId="2" borderId="1" xfId="0" applyFont="1" applyFill="1" applyBorder="1" applyAlignment="1" applyProtection="1">
      <alignment horizontal="center" vertical="top"/>
      <protection locked="0"/>
    </xf>
    <xf numFmtId="0" fontId="20" fillId="2" borderId="0" xfId="0" applyFont="1" applyFill="1" applyBorder="1" applyAlignment="1" applyProtection="1">
      <alignment horizontal="center" vertical="top"/>
      <protection locked="0"/>
    </xf>
    <xf numFmtId="0" fontId="20" fillId="2" borderId="9" xfId="0" applyFont="1" applyFill="1" applyBorder="1" applyAlignment="1" applyProtection="1">
      <alignment horizontal="center" vertical="top"/>
      <protection locked="0"/>
    </xf>
    <xf numFmtId="0" fontId="28" fillId="10" borderId="62" xfId="3" applyFont="1" applyFill="1" applyBorder="1" applyAlignment="1" applyProtection="1">
      <alignment horizontal="center" vertical="center" wrapText="1"/>
      <protection locked="0"/>
    </xf>
    <xf numFmtId="0" fontId="28" fillId="10" borderId="7" xfId="3" applyFont="1" applyFill="1" applyBorder="1" applyAlignment="1" applyProtection="1">
      <alignment horizontal="center" vertical="center" wrapText="1"/>
      <protection locked="0"/>
    </xf>
    <xf numFmtId="0" fontId="28" fillId="10" borderId="22" xfId="3" applyFont="1" applyFill="1" applyBorder="1" applyAlignment="1" applyProtection="1">
      <alignment horizontal="center" vertical="center" wrapText="1"/>
      <protection locked="0"/>
    </xf>
    <xf numFmtId="164" fontId="20" fillId="2" borderId="5" xfId="0" applyNumberFormat="1" applyFont="1" applyFill="1" applyBorder="1" applyAlignment="1" applyProtection="1">
      <alignment horizontal="center"/>
      <protection locked="0"/>
    </xf>
    <xf numFmtId="164" fontId="20" fillId="2" borderId="51" xfId="0" applyNumberFormat="1" applyFont="1" applyFill="1" applyBorder="1" applyAlignment="1" applyProtection="1">
      <alignment horizontal="center"/>
      <protection locked="0"/>
    </xf>
    <xf numFmtId="1" fontId="41" fillId="15" borderId="18" xfId="0" applyNumberFormat="1" applyFont="1" applyFill="1" applyBorder="1" applyAlignment="1" applyProtection="1">
      <alignment horizontal="center" vertical="center"/>
    </xf>
    <xf numFmtId="1" fontId="41" fillId="15" borderId="23" xfId="0" applyNumberFormat="1" applyFont="1" applyFill="1" applyBorder="1" applyAlignment="1" applyProtection="1">
      <alignment horizontal="center" vertical="center"/>
    </xf>
    <xf numFmtId="1" fontId="41" fillId="15" borderId="16" xfId="0" applyNumberFormat="1" applyFont="1" applyFill="1" applyBorder="1" applyAlignment="1" applyProtection="1">
      <alignment horizontal="center" vertical="center"/>
    </xf>
    <xf numFmtId="1" fontId="41" fillId="15" borderId="8" xfId="0" applyNumberFormat="1" applyFont="1" applyFill="1" applyBorder="1" applyAlignment="1" applyProtection="1">
      <alignment horizontal="center" vertical="center"/>
    </xf>
    <xf numFmtId="1" fontId="41" fillId="15" borderId="0" xfId="0" applyNumberFormat="1" applyFont="1" applyFill="1" applyAlignment="1" applyProtection="1">
      <alignment horizontal="center" vertical="center"/>
    </xf>
    <xf numFmtId="1" fontId="41" fillId="15" borderId="9" xfId="0" applyNumberFormat="1" applyFont="1" applyFill="1" applyBorder="1" applyAlignment="1" applyProtection="1">
      <alignment horizontal="center" vertical="center"/>
    </xf>
    <xf numFmtId="1" fontId="41" fillId="15" borderId="14" xfId="0" applyNumberFormat="1" applyFont="1" applyFill="1" applyBorder="1" applyAlignment="1" applyProtection="1">
      <alignment horizontal="center" vertical="center"/>
    </xf>
    <xf numFmtId="1" fontId="41" fillId="15" borderId="11" xfId="0" applyNumberFormat="1" applyFont="1" applyFill="1" applyBorder="1" applyAlignment="1" applyProtection="1">
      <alignment horizontal="center" vertical="center"/>
    </xf>
    <xf numFmtId="1" fontId="41" fillId="15" borderId="12" xfId="0" applyNumberFormat="1" applyFont="1" applyFill="1" applyBorder="1" applyAlignment="1" applyProtection="1">
      <alignment horizontal="center" vertical="center"/>
    </xf>
    <xf numFmtId="0" fontId="20" fillId="2" borderId="15" xfId="0" applyFont="1" applyFill="1" applyBorder="1" applyAlignment="1" applyProtection="1">
      <alignment horizontal="center" vertical="center" wrapText="1"/>
      <protection locked="0"/>
    </xf>
    <xf numFmtId="0" fontId="20" fillId="2" borderId="10" xfId="0" applyFont="1" applyFill="1" applyBorder="1" applyAlignment="1" applyProtection="1">
      <alignment horizontal="center" vertical="center" wrapText="1"/>
      <protection locked="0"/>
    </xf>
    <xf numFmtId="0" fontId="20" fillId="2" borderId="3" xfId="0" applyFont="1" applyFill="1" applyBorder="1" applyAlignment="1" applyProtection="1">
      <alignment horizontal="center" vertical="center" wrapText="1"/>
      <protection locked="0"/>
    </xf>
    <xf numFmtId="0" fontId="20" fillId="2" borderId="4" xfId="0" applyFont="1" applyFill="1" applyBorder="1" applyAlignment="1" applyProtection="1">
      <alignment horizontal="center" vertical="center" wrapText="1"/>
      <protection locked="0"/>
    </xf>
    <xf numFmtId="0" fontId="20" fillId="2" borderId="187" xfId="0" applyFont="1" applyFill="1" applyBorder="1" applyAlignment="1" applyProtection="1">
      <alignment horizontal="center" vertical="center" wrapText="1"/>
      <protection locked="0"/>
    </xf>
    <xf numFmtId="0" fontId="20" fillId="2" borderId="188" xfId="0" applyFont="1" applyFill="1" applyBorder="1" applyAlignment="1" applyProtection="1">
      <alignment horizontal="center" vertical="center" wrapText="1"/>
      <protection locked="0"/>
    </xf>
    <xf numFmtId="0" fontId="20" fillId="2" borderId="13" xfId="0" applyFont="1" applyFill="1" applyBorder="1" applyAlignment="1" applyProtection="1">
      <alignment horizontal="center" vertical="center" wrapText="1"/>
      <protection locked="0"/>
    </xf>
    <xf numFmtId="0" fontId="20" fillId="2" borderId="5" xfId="0" applyFont="1" applyFill="1" applyBorder="1" applyAlignment="1" applyProtection="1">
      <alignment horizontal="center" vertical="center" wrapText="1"/>
      <protection locked="0"/>
    </xf>
    <xf numFmtId="0" fontId="20" fillId="0" borderId="53" xfId="0" applyFont="1" applyBorder="1" applyAlignment="1" applyProtection="1">
      <alignment horizontal="center" vertical="center"/>
      <protection locked="0"/>
    </xf>
    <xf numFmtId="0" fontId="20" fillId="0" borderId="54" xfId="0" applyFont="1" applyBorder="1" applyAlignment="1" applyProtection="1">
      <alignment horizontal="center" vertical="center"/>
      <protection locked="0"/>
    </xf>
    <xf numFmtId="0" fontId="29" fillId="6" borderId="57" xfId="0" applyFont="1" applyFill="1" applyBorder="1" applyAlignment="1" applyProtection="1">
      <alignment horizontal="center" vertical="center"/>
    </xf>
    <xf numFmtId="0" fontId="29" fillId="6" borderId="58" xfId="0" applyFont="1" applyFill="1" applyBorder="1" applyAlignment="1" applyProtection="1">
      <alignment horizontal="center" vertical="center"/>
    </xf>
    <xf numFmtId="0" fontId="29" fillId="6" borderId="59" xfId="0" applyFont="1" applyFill="1" applyBorder="1" applyAlignment="1" applyProtection="1">
      <alignment horizontal="center" vertical="center"/>
    </xf>
    <xf numFmtId="1" fontId="0" fillId="15" borderId="36" xfId="0" applyNumberFormat="1" applyFill="1" applyBorder="1" applyAlignment="1" applyProtection="1">
      <alignment horizontal="center" vertical="center"/>
    </xf>
    <xf numFmtId="1" fontId="0" fillId="15" borderId="25" xfId="0" applyNumberFormat="1" applyFill="1" applyBorder="1" applyAlignment="1" applyProtection="1">
      <alignment horizontal="center" vertical="center"/>
    </xf>
    <xf numFmtId="1" fontId="0" fillId="15" borderId="17" xfId="0" applyNumberFormat="1" applyFill="1" applyBorder="1" applyAlignment="1" applyProtection="1">
      <alignment horizontal="center" vertical="center"/>
    </xf>
    <xf numFmtId="0" fontId="0" fillId="2" borderId="0" xfId="0" applyFill="1" applyAlignment="1" applyProtection="1">
      <alignment horizontal="center"/>
    </xf>
    <xf numFmtId="0" fontId="39" fillId="11" borderId="8" xfId="3" applyFont="1" applyFill="1" applyBorder="1" applyAlignment="1" applyProtection="1">
      <alignment horizontal="center" wrapText="1"/>
      <protection locked="0"/>
    </xf>
    <xf numFmtId="0" fontId="39" fillId="11" borderId="0" xfId="3" applyFont="1" applyFill="1" applyBorder="1" applyAlignment="1" applyProtection="1">
      <alignment horizontal="center" wrapText="1"/>
      <protection locked="0"/>
    </xf>
    <xf numFmtId="0" fontId="29" fillId="11" borderId="14" xfId="3" applyFont="1" applyFill="1" applyBorder="1" applyAlignment="1" applyProtection="1">
      <alignment horizontal="left" wrapText="1"/>
      <protection locked="0"/>
    </xf>
    <xf numFmtId="0" fontId="29" fillId="11" borderId="11" xfId="3" applyFont="1" applyFill="1" applyBorder="1" applyAlignment="1" applyProtection="1">
      <alignment horizontal="left" wrapText="1"/>
      <protection locked="0"/>
    </xf>
    <xf numFmtId="0" fontId="10" fillId="2" borderId="0" xfId="0" applyFont="1" applyFill="1" applyAlignment="1" applyProtection="1">
      <alignment horizontal="center"/>
    </xf>
    <xf numFmtId="0" fontId="41" fillId="6" borderId="12" xfId="0" applyFont="1" applyFill="1" applyBorder="1" applyAlignment="1" applyProtection="1">
      <alignment horizontal="center" vertical="center"/>
    </xf>
    <xf numFmtId="164" fontId="20" fillId="2" borderId="53" xfId="0" applyNumberFormat="1" applyFont="1" applyFill="1" applyBorder="1" applyAlignment="1" applyProtection="1">
      <alignment horizontal="center"/>
      <protection locked="0"/>
    </xf>
    <xf numFmtId="0" fontId="29" fillId="10" borderId="36" xfId="0" applyFont="1" applyFill="1" applyBorder="1" applyAlignment="1" applyProtection="1">
      <alignment horizontal="center" wrapText="1"/>
      <protection locked="0"/>
    </xf>
    <xf numFmtId="0" fontId="29" fillId="10" borderId="25" xfId="0" applyFont="1" applyFill="1" applyBorder="1" applyAlignment="1" applyProtection="1">
      <alignment horizontal="center" wrapText="1"/>
      <protection locked="0"/>
    </xf>
    <xf numFmtId="0" fontId="29" fillId="10" borderId="17" xfId="0" applyFont="1" applyFill="1" applyBorder="1" applyAlignment="1" applyProtection="1">
      <alignment horizontal="center" wrapText="1"/>
      <protection locked="0"/>
    </xf>
    <xf numFmtId="0" fontId="29" fillId="10" borderId="18" xfId="0" applyFont="1" applyFill="1" applyBorder="1" applyAlignment="1" applyProtection="1">
      <alignment horizontal="center" wrapText="1"/>
      <protection locked="0"/>
    </xf>
    <xf numFmtId="0" fontId="29" fillId="10" borderId="23" xfId="0" applyFont="1" applyFill="1" applyBorder="1" applyAlignment="1" applyProtection="1">
      <alignment horizontal="center" wrapText="1"/>
      <protection locked="0"/>
    </xf>
    <xf numFmtId="0" fontId="29" fillId="10" borderId="16" xfId="0" applyFont="1" applyFill="1" applyBorder="1" applyAlignment="1" applyProtection="1">
      <alignment horizontal="center" wrapText="1"/>
      <protection locked="0"/>
    </xf>
    <xf numFmtId="0" fontId="41" fillId="6" borderId="36" xfId="0" applyFont="1" applyFill="1" applyBorder="1" applyAlignment="1" applyProtection="1">
      <alignment horizontal="center" vertical="center"/>
    </xf>
    <xf numFmtId="0" fontId="41" fillId="6" borderId="25" xfId="0" applyFont="1" applyFill="1" applyBorder="1" applyAlignment="1" applyProtection="1">
      <alignment horizontal="center" vertical="center"/>
    </xf>
    <xf numFmtId="0" fontId="41" fillId="6" borderId="17" xfId="0" applyFont="1" applyFill="1" applyBorder="1" applyAlignment="1" applyProtection="1">
      <alignment horizontal="center" vertical="center"/>
    </xf>
    <xf numFmtId="0" fontId="105" fillId="25" borderId="36" xfId="43" applyBorder="1" applyAlignment="1" applyProtection="1">
      <alignment horizontal="center" vertical="center"/>
    </xf>
    <xf numFmtId="0" fontId="105" fillId="25" borderId="25" xfId="43" applyBorder="1" applyAlignment="1" applyProtection="1">
      <alignment horizontal="center" vertical="center"/>
    </xf>
    <xf numFmtId="0" fontId="105" fillId="25" borderId="17" xfId="43" applyBorder="1" applyAlignment="1" applyProtection="1">
      <alignment horizontal="center" vertical="center"/>
    </xf>
    <xf numFmtId="0" fontId="28" fillId="10" borderId="0" xfId="3" applyFont="1" applyFill="1" applyBorder="1" applyAlignment="1" applyProtection="1">
      <alignment horizontal="left" vertical="center" wrapText="1"/>
      <protection locked="0"/>
    </xf>
    <xf numFmtId="0" fontId="11" fillId="10" borderId="30" xfId="3" applyFont="1" applyFill="1" applyBorder="1" applyAlignment="1" applyProtection="1">
      <alignment horizontal="left" vertical="center" wrapText="1"/>
    </xf>
    <xf numFmtId="0" fontId="37" fillId="8" borderId="8" xfId="3" applyFont="1" applyFill="1" applyBorder="1" applyAlignment="1" applyProtection="1">
      <alignment horizontal="center" vertical="center" wrapText="1"/>
      <protection locked="0"/>
    </xf>
    <xf numFmtId="0" fontId="20" fillId="2" borderId="15" xfId="0" applyFont="1" applyFill="1" applyBorder="1" applyAlignment="1" applyProtection="1">
      <alignment horizontal="center" vertical="top" wrapText="1"/>
      <protection locked="0"/>
    </xf>
    <xf numFmtId="0" fontId="20" fillId="2" borderId="10" xfId="0" applyFont="1" applyFill="1" applyBorder="1" applyAlignment="1" applyProtection="1">
      <alignment horizontal="center" vertical="top" wrapText="1"/>
      <protection locked="0"/>
    </xf>
    <xf numFmtId="0" fontId="20" fillId="2" borderId="31" xfId="0" applyFont="1" applyFill="1" applyBorder="1" applyAlignment="1" applyProtection="1">
      <alignment horizontal="center" vertical="top" wrapText="1"/>
      <protection locked="0"/>
    </xf>
    <xf numFmtId="0" fontId="20" fillId="2" borderId="1" xfId="0" applyFont="1" applyFill="1" applyBorder="1" applyAlignment="1" applyProtection="1">
      <alignment horizontal="center" vertical="top" wrapText="1"/>
      <protection locked="0"/>
    </xf>
    <xf numFmtId="0" fontId="20" fillId="2" borderId="0" xfId="0" applyFont="1" applyFill="1" applyBorder="1" applyAlignment="1" applyProtection="1">
      <alignment horizontal="center" vertical="top" wrapText="1"/>
      <protection locked="0"/>
    </xf>
    <xf numFmtId="0" fontId="20" fillId="2" borderId="9" xfId="0" applyFont="1" applyFill="1" applyBorder="1" applyAlignment="1" applyProtection="1">
      <alignment horizontal="center" vertical="top" wrapText="1"/>
      <protection locked="0"/>
    </xf>
    <xf numFmtId="0" fontId="20" fillId="2" borderId="3" xfId="0" applyFont="1" applyFill="1" applyBorder="1" applyAlignment="1" applyProtection="1">
      <alignment horizontal="center" vertical="top" wrapText="1"/>
      <protection locked="0"/>
    </xf>
    <xf numFmtId="0" fontId="20" fillId="2" borderId="4" xfId="0" applyFont="1" applyFill="1" applyBorder="1" applyAlignment="1" applyProtection="1">
      <alignment horizontal="center" vertical="top" wrapText="1"/>
      <protection locked="0"/>
    </xf>
    <xf numFmtId="0" fontId="20" fillId="2" borderId="28" xfId="0" applyFont="1" applyFill="1" applyBorder="1" applyAlignment="1" applyProtection="1">
      <alignment horizontal="center" vertical="top" wrapText="1"/>
      <protection locked="0"/>
    </xf>
    <xf numFmtId="0" fontId="41" fillId="6" borderId="118" xfId="0" applyFont="1" applyFill="1" applyBorder="1" applyAlignment="1" applyProtection="1">
      <alignment horizontal="center" vertical="center"/>
    </xf>
    <xf numFmtId="0" fontId="41" fillId="6" borderId="119" xfId="0" applyFont="1" applyFill="1" applyBorder="1" applyAlignment="1" applyProtection="1">
      <alignment horizontal="center" vertical="center"/>
    </xf>
    <xf numFmtId="0" fontId="41" fillId="6" borderId="120" xfId="0" applyFont="1" applyFill="1" applyBorder="1" applyAlignment="1" applyProtection="1">
      <alignment horizontal="center" vertical="center"/>
    </xf>
    <xf numFmtId="0" fontId="15" fillId="10" borderId="0" xfId="0" applyFont="1" applyFill="1" applyAlignment="1" applyProtection="1">
      <alignment horizontal="right" wrapText="1"/>
      <protection locked="0"/>
    </xf>
    <xf numFmtId="0" fontId="41" fillId="6" borderId="16" xfId="0" applyFont="1" applyFill="1" applyBorder="1" applyAlignment="1" applyProtection="1">
      <alignment horizontal="center" vertical="center"/>
    </xf>
    <xf numFmtId="0" fontId="41" fillId="6" borderId="9" xfId="0" applyFont="1" applyFill="1" applyBorder="1" applyAlignment="1" applyProtection="1">
      <alignment horizontal="center" vertical="center"/>
    </xf>
    <xf numFmtId="0" fontId="93" fillId="2" borderId="6" xfId="0" applyFont="1" applyFill="1" applyBorder="1" applyAlignment="1" applyProtection="1">
      <alignment horizontal="left" vertical="top" wrapText="1"/>
      <protection locked="0"/>
    </xf>
    <xf numFmtId="0" fontId="93" fillId="2" borderId="7" xfId="0" applyFont="1" applyFill="1" applyBorder="1" applyAlignment="1" applyProtection="1">
      <alignment horizontal="left" vertical="top" wrapText="1"/>
      <protection locked="0"/>
    </xf>
    <xf numFmtId="0" fontId="93" fillId="2" borderId="22" xfId="0" applyFont="1" applyFill="1" applyBorder="1" applyAlignment="1" applyProtection="1">
      <alignment horizontal="left" vertical="top" wrapText="1"/>
      <protection locked="0"/>
    </xf>
    <xf numFmtId="0" fontId="11" fillId="2" borderId="6" xfId="3" applyFont="1" applyFill="1" applyBorder="1" applyAlignment="1" applyProtection="1">
      <alignment horizontal="left" vertical="top" wrapText="1"/>
      <protection locked="0"/>
    </xf>
    <xf numFmtId="0" fontId="11" fillId="2" borderId="7" xfId="3" applyFont="1" applyFill="1" applyBorder="1" applyAlignment="1" applyProtection="1">
      <alignment horizontal="left" vertical="top" wrapText="1"/>
      <protection locked="0"/>
    </xf>
    <xf numFmtId="0" fontId="11" fillId="2" borderId="22" xfId="3" applyFont="1" applyFill="1" applyBorder="1" applyAlignment="1" applyProtection="1">
      <alignment horizontal="left" vertical="top" wrapText="1"/>
      <protection locked="0"/>
    </xf>
    <xf numFmtId="0" fontId="11" fillId="2" borderId="15" xfId="3" applyFont="1" applyFill="1" applyBorder="1" applyAlignment="1" applyProtection="1">
      <alignment horizontal="left" vertical="top" wrapText="1"/>
      <protection locked="0"/>
    </xf>
    <xf numFmtId="0" fontId="11" fillId="2" borderId="10" xfId="3" applyFont="1" applyFill="1" applyBorder="1" applyAlignment="1" applyProtection="1">
      <alignment horizontal="left" vertical="top" wrapText="1"/>
      <protection locked="0"/>
    </xf>
    <xf numFmtId="0" fontId="11" fillId="2" borderId="13" xfId="3" applyFont="1" applyFill="1" applyBorder="1" applyAlignment="1" applyProtection="1">
      <alignment horizontal="left" vertical="top" wrapText="1"/>
      <protection locked="0"/>
    </xf>
    <xf numFmtId="1" fontId="10" fillId="15" borderId="36" xfId="3" applyNumberFormat="1" applyFill="1" applyBorder="1" applyAlignment="1" applyProtection="1">
      <alignment horizontal="center" vertical="center" wrapText="1"/>
    </xf>
    <xf numFmtId="1" fontId="10" fillId="15" borderId="25" xfId="3" applyNumberFormat="1" applyFill="1" applyBorder="1" applyAlignment="1" applyProtection="1">
      <alignment horizontal="center" vertical="center" wrapText="1"/>
    </xf>
    <xf numFmtId="1" fontId="10" fillId="15" borderId="17" xfId="3" applyNumberFormat="1" applyFill="1" applyBorder="1" applyAlignment="1" applyProtection="1">
      <alignment horizontal="center" vertical="center" wrapText="1"/>
    </xf>
    <xf numFmtId="0" fontId="20" fillId="3" borderId="60" xfId="3" applyFont="1" applyFill="1" applyBorder="1" applyAlignment="1" applyProtection="1">
      <alignment horizontal="center" vertical="center"/>
      <protection locked="0"/>
    </xf>
    <xf numFmtId="0" fontId="20" fillId="3" borderId="61" xfId="3" applyFont="1" applyFill="1" applyBorder="1" applyAlignment="1" applyProtection="1">
      <alignment horizontal="center" vertical="center"/>
      <protection locked="0"/>
    </xf>
    <xf numFmtId="0" fontId="60" fillId="11" borderId="18" xfId="0" applyFont="1" applyFill="1" applyBorder="1" applyAlignment="1" applyProtection="1">
      <alignment horizontal="center" vertical="center" wrapText="1"/>
      <protection locked="0"/>
    </xf>
    <xf numFmtId="0" fontId="60" fillId="11" borderId="23" xfId="0" applyFont="1" applyFill="1" applyBorder="1" applyAlignment="1" applyProtection="1">
      <alignment horizontal="center" vertical="center" wrapText="1"/>
      <protection locked="0"/>
    </xf>
    <xf numFmtId="0" fontId="60" fillId="11" borderId="16" xfId="0" applyFont="1" applyFill="1" applyBorder="1" applyAlignment="1" applyProtection="1">
      <alignment horizontal="center" vertical="center" wrapText="1"/>
      <protection locked="0"/>
    </xf>
    <xf numFmtId="0" fontId="60" fillId="11" borderId="8" xfId="0" applyFont="1" applyFill="1" applyBorder="1" applyAlignment="1" applyProtection="1">
      <alignment horizontal="center" vertical="center" wrapText="1"/>
      <protection locked="0"/>
    </xf>
    <xf numFmtId="0" fontId="60" fillId="11" borderId="0" xfId="0" applyFont="1" applyFill="1" applyAlignment="1" applyProtection="1">
      <alignment horizontal="center" vertical="center" wrapText="1"/>
      <protection locked="0"/>
    </xf>
    <xf numFmtId="0" fontId="60" fillId="11" borderId="9" xfId="0" applyFont="1" applyFill="1" applyBorder="1" applyAlignment="1" applyProtection="1">
      <alignment horizontal="center" vertical="center" wrapText="1"/>
      <protection locked="0"/>
    </xf>
    <xf numFmtId="0" fontId="60" fillId="11" borderId="14" xfId="0" applyFont="1" applyFill="1" applyBorder="1" applyAlignment="1" applyProtection="1">
      <alignment horizontal="center" vertical="center" wrapText="1"/>
      <protection locked="0"/>
    </xf>
    <xf numFmtId="0" fontId="60" fillId="11" borderId="11" xfId="0" applyFont="1" applyFill="1" applyBorder="1" applyAlignment="1" applyProtection="1">
      <alignment horizontal="center" vertical="center" wrapText="1"/>
      <protection locked="0"/>
    </xf>
    <xf numFmtId="0" fontId="60" fillId="11" borderId="12" xfId="0" applyFont="1" applyFill="1" applyBorder="1" applyAlignment="1" applyProtection="1">
      <alignment horizontal="center" vertical="center" wrapText="1"/>
      <protection locked="0"/>
    </xf>
    <xf numFmtId="164" fontId="41" fillId="15" borderId="18" xfId="0" applyNumberFormat="1" applyFont="1" applyFill="1" applyBorder="1" applyAlignment="1" applyProtection="1">
      <alignment horizontal="center" vertical="center"/>
    </xf>
    <xf numFmtId="164" fontId="41" fillId="15" borderId="23" xfId="0" applyNumberFormat="1" applyFont="1" applyFill="1" applyBorder="1" applyAlignment="1" applyProtection="1">
      <alignment horizontal="center" vertical="center"/>
    </xf>
    <xf numFmtId="164" fontId="41" fillId="15" borderId="8" xfId="0" applyNumberFormat="1" applyFont="1" applyFill="1" applyBorder="1" applyAlignment="1" applyProtection="1">
      <alignment horizontal="center" vertical="center"/>
    </xf>
    <xf numFmtId="164" fontId="41" fillId="15" borderId="0" xfId="0" applyNumberFormat="1" applyFont="1" applyFill="1" applyAlignment="1" applyProtection="1">
      <alignment horizontal="center" vertical="center"/>
    </xf>
    <xf numFmtId="164" fontId="41" fillId="15" borderId="14" xfId="0" applyNumberFormat="1" applyFont="1" applyFill="1" applyBorder="1" applyAlignment="1" applyProtection="1">
      <alignment horizontal="center" vertical="center"/>
    </xf>
    <xf numFmtId="164" fontId="41" fillId="15" borderId="11" xfId="0" applyNumberFormat="1" applyFont="1" applyFill="1" applyBorder="1" applyAlignment="1" applyProtection="1">
      <alignment horizontal="center" vertical="center"/>
    </xf>
    <xf numFmtId="1" fontId="0" fillId="6" borderId="36" xfId="0" applyNumberFormat="1" applyFill="1" applyBorder="1" applyAlignment="1" applyProtection="1">
      <alignment horizontal="center" vertical="center"/>
    </xf>
    <xf numFmtId="1" fontId="0" fillId="6" borderId="25" xfId="0" applyNumberFormat="1" applyFill="1" applyBorder="1" applyAlignment="1" applyProtection="1">
      <alignment horizontal="center" vertical="center"/>
    </xf>
    <xf numFmtId="1" fontId="0" fillId="6" borderId="17" xfId="0" applyNumberFormat="1" applyFill="1" applyBorder="1" applyAlignment="1" applyProtection="1">
      <alignment horizontal="center" vertical="center"/>
    </xf>
    <xf numFmtId="2" fontId="10" fillId="0" borderId="0" xfId="3" applyNumberFormat="1" applyProtection="1">
      <protection locked="0" hidden="1"/>
    </xf>
    <xf numFmtId="0" fontId="10" fillId="12" borderId="0" xfId="3" applyNumberFormat="1" applyFont="1" applyFill="1" applyAlignment="1" applyProtection="1">
      <alignment horizontal="center" vertical="center"/>
      <protection locked="0"/>
    </xf>
    <xf numFmtId="0" fontId="10" fillId="12" borderId="2" xfId="3" applyNumberFormat="1" applyFont="1" applyFill="1" applyBorder="1" applyAlignment="1" applyProtection="1">
      <alignment horizontal="center" vertical="center"/>
      <protection locked="0"/>
    </xf>
    <xf numFmtId="0" fontId="11" fillId="10" borderId="1" xfId="3" applyNumberFormat="1" applyFont="1" applyFill="1" applyBorder="1" applyAlignment="1" applyProtection="1">
      <alignment horizontal="left" vertical="center" wrapText="1"/>
    </xf>
    <xf numFmtId="0" fontId="11" fillId="10" borderId="0" xfId="3" applyNumberFormat="1" applyFont="1" applyFill="1" applyBorder="1" applyAlignment="1" applyProtection="1">
      <alignment horizontal="left" vertical="center" wrapText="1"/>
    </xf>
    <xf numFmtId="0" fontId="11" fillId="10" borderId="2" xfId="3" applyNumberFormat="1" applyFont="1" applyFill="1" applyBorder="1" applyAlignment="1" applyProtection="1">
      <alignment horizontal="left" vertical="center" wrapText="1"/>
    </xf>
    <xf numFmtId="0" fontId="11" fillId="12" borderId="8" xfId="3" applyNumberFormat="1" applyFont="1" applyFill="1" applyBorder="1" applyAlignment="1" applyProtection="1">
      <alignment horizontal="left" vertical="center" wrapText="1"/>
    </xf>
    <xf numFmtId="0" fontId="11" fillId="12" borderId="0" xfId="3" applyNumberFormat="1" applyFont="1" applyFill="1" applyBorder="1" applyAlignment="1" applyProtection="1">
      <alignment horizontal="left" vertical="center" wrapText="1"/>
    </xf>
    <xf numFmtId="0" fontId="11" fillId="12" borderId="152" xfId="3" applyNumberFormat="1" applyFont="1" applyFill="1" applyBorder="1" applyAlignment="1" applyProtection="1">
      <alignment horizontal="left" vertical="center" wrapText="1"/>
    </xf>
    <xf numFmtId="0" fontId="11" fillId="12" borderId="153" xfId="3" applyNumberFormat="1" applyFont="1" applyFill="1" applyBorder="1" applyAlignment="1" applyProtection="1">
      <alignment horizontal="left" vertical="center" wrapText="1"/>
    </xf>
    <xf numFmtId="0" fontId="11" fillId="12" borderId="139" xfId="3" applyNumberFormat="1" applyFont="1" applyFill="1" applyBorder="1" applyAlignment="1" applyProtection="1">
      <alignment horizontal="left" vertical="center" wrapText="1"/>
    </xf>
    <xf numFmtId="0" fontId="11" fillId="12" borderId="141" xfId="3" applyNumberFormat="1" applyFont="1" applyFill="1" applyBorder="1" applyAlignment="1" applyProtection="1">
      <alignment horizontal="left" vertical="center" wrapText="1"/>
    </xf>
    <xf numFmtId="0" fontId="10" fillId="0" borderId="0" xfId="0" applyFont="1" applyAlignment="1" applyProtection="1">
      <alignment horizontal="left"/>
      <protection locked="0" hidden="1"/>
    </xf>
    <xf numFmtId="0" fontId="0" fillId="0" borderId="0" xfId="0" applyAlignment="1" applyProtection="1">
      <alignment horizontal="left"/>
      <protection locked="0" hidden="1"/>
    </xf>
    <xf numFmtId="0" fontId="10" fillId="0" borderId="0" xfId="3" applyAlignment="1" applyProtection="1">
      <alignment horizontal="left"/>
      <protection locked="0" hidden="1"/>
    </xf>
    <xf numFmtId="0" fontId="10" fillId="0" borderId="0" xfId="3" applyAlignment="1" applyProtection="1">
      <alignment horizontal="center"/>
      <protection locked="0" hidden="1"/>
    </xf>
    <xf numFmtId="0" fontId="10" fillId="0" borderId="0" xfId="0" applyFont="1" applyAlignment="1" applyProtection="1">
      <alignment horizontal="left" vertical="top" wrapText="1"/>
      <protection locked="0" hidden="1"/>
    </xf>
    <xf numFmtId="0" fontId="10" fillId="0" borderId="0" xfId="0" applyFont="1" applyAlignment="1" applyProtection="1">
      <alignment horizontal="left" wrapText="1"/>
      <protection locked="0" hidden="1"/>
    </xf>
    <xf numFmtId="0" fontId="15" fillId="2" borderId="0" xfId="0" applyFont="1" applyFill="1" applyAlignment="1" applyProtection="1">
      <alignment horizontal="left"/>
      <protection locked="0" hidden="1"/>
    </xf>
    <xf numFmtId="0" fontId="10" fillId="2" borderId="0" xfId="0" applyFont="1" applyFill="1" applyAlignment="1" applyProtection="1">
      <alignment horizontal="left"/>
      <protection locked="0" hidden="1"/>
    </xf>
    <xf numFmtId="0" fontId="13" fillId="0" borderId="0" xfId="0" applyFont="1" applyAlignment="1" applyProtection="1">
      <alignment horizontal="left"/>
      <protection locked="0" hidden="1"/>
    </xf>
    <xf numFmtId="0" fontId="20" fillId="0" borderId="0" xfId="3" applyFont="1" applyAlignment="1" applyProtection="1">
      <alignment horizontal="left"/>
      <protection locked="0" hidden="1"/>
    </xf>
    <xf numFmtId="0" fontId="10" fillId="2" borderId="160" xfId="3" applyFont="1" applyFill="1" applyBorder="1" applyAlignment="1" applyProtection="1">
      <alignment horizontal="center" vertical="center"/>
      <protection locked="0"/>
    </xf>
    <xf numFmtId="0" fontId="10" fillId="2" borderId="161" xfId="3" applyFont="1" applyFill="1" applyBorder="1" applyAlignment="1" applyProtection="1">
      <alignment horizontal="center" vertical="center"/>
      <protection locked="0"/>
    </xf>
    <xf numFmtId="0" fontId="10" fillId="2" borderId="164" xfId="3" applyFont="1" applyFill="1" applyBorder="1" applyAlignment="1" applyProtection="1">
      <alignment horizontal="center" vertical="center"/>
      <protection locked="0"/>
    </xf>
    <xf numFmtId="0" fontId="20" fillId="2" borderId="0" xfId="0" applyFont="1" applyFill="1" applyAlignment="1" applyProtection="1">
      <alignment horizontal="left"/>
      <protection locked="0" hidden="1"/>
    </xf>
    <xf numFmtId="0" fontId="10" fillId="2" borderId="15" xfId="0" applyFont="1" applyFill="1" applyBorder="1" applyAlignment="1" applyProtection="1">
      <alignment horizontal="center"/>
      <protection locked="0"/>
    </xf>
    <xf numFmtId="0" fontId="10" fillId="2" borderId="10" xfId="0" applyFont="1" applyFill="1" applyBorder="1" applyAlignment="1" applyProtection="1">
      <alignment horizontal="center"/>
      <protection locked="0"/>
    </xf>
    <xf numFmtId="0" fontId="10" fillId="2" borderId="31" xfId="0" applyFont="1" applyFill="1" applyBorder="1" applyAlignment="1" applyProtection="1">
      <alignment horizontal="center"/>
      <protection locked="0"/>
    </xf>
    <xf numFmtId="0" fontId="10" fillId="2" borderId="3"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0" fillId="2" borderId="28" xfId="0" applyFont="1" applyFill="1" applyBorder="1" applyAlignment="1" applyProtection="1">
      <alignment horizontal="center"/>
      <protection locked="0"/>
    </xf>
    <xf numFmtId="0" fontId="10" fillId="2" borderId="160" xfId="3" applyFont="1" applyFill="1" applyBorder="1" applyAlignment="1" applyProtection="1">
      <alignment horizontal="left" vertical="center"/>
      <protection locked="0"/>
    </xf>
    <xf numFmtId="0" fontId="10" fillId="2" borderId="161" xfId="3" applyFont="1" applyFill="1" applyBorder="1" applyAlignment="1" applyProtection="1">
      <alignment horizontal="left" vertical="center"/>
      <protection locked="0"/>
    </xf>
    <xf numFmtId="0" fontId="10" fillId="2" borderId="164" xfId="3" applyFont="1" applyFill="1" applyBorder="1" applyAlignment="1" applyProtection="1">
      <alignment horizontal="left" vertical="center"/>
      <protection locked="0"/>
    </xf>
    <xf numFmtId="0" fontId="10" fillId="12" borderId="0" xfId="3" applyFont="1" applyFill="1" applyAlignment="1" applyProtection="1">
      <alignment horizontal="left" vertical="center"/>
      <protection locked="0"/>
    </xf>
    <xf numFmtId="0" fontId="10" fillId="12" borderId="2" xfId="3" applyFont="1" applyFill="1" applyBorder="1" applyAlignment="1" applyProtection="1">
      <alignment horizontal="left" vertical="center"/>
      <protection locked="0"/>
    </xf>
    <xf numFmtId="0" fontId="10" fillId="0" borderId="15" xfId="3" applyBorder="1" applyAlignment="1" applyProtection="1">
      <alignment horizontal="center"/>
    </xf>
    <xf numFmtId="0" fontId="10" fillId="0" borderId="10" xfId="3" applyBorder="1" applyAlignment="1" applyProtection="1">
      <alignment horizontal="center"/>
    </xf>
    <xf numFmtId="0" fontId="10" fillId="0" borderId="13" xfId="3" applyBorder="1" applyAlignment="1" applyProtection="1">
      <alignment horizontal="center"/>
    </xf>
    <xf numFmtId="0" fontId="10" fillId="0" borderId="189" xfId="3" applyBorder="1" applyAlignment="1" applyProtection="1">
      <alignment horizontal="center"/>
    </xf>
    <xf numFmtId="0" fontId="10" fillId="0" borderId="32" xfId="3" applyBorder="1" applyAlignment="1" applyProtection="1">
      <alignment horizontal="center"/>
    </xf>
    <xf numFmtId="0" fontId="10" fillId="0" borderId="165" xfId="3" applyBorder="1" applyAlignment="1" applyProtection="1">
      <alignment horizontal="center"/>
    </xf>
    <xf numFmtId="0" fontId="10" fillId="2" borderId="15" xfId="3" applyFont="1" applyFill="1" applyBorder="1" applyAlignment="1" applyProtection="1">
      <alignment horizontal="center" vertical="top"/>
      <protection locked="0"/>
    </xf>
    <xf numFmtId="0" fontId="10" fillId="2" borderId="10" xfId="3" applyFont="1" applyFill="1" applyBorder="1" applyAlignment="1" applyProtection="1">
      <alignment horizontal="center" vertical="top"/>
      <protection locked="0"/>
    </xf>
    <xf numFmtId="0" fontId="10" fillId="2" borderId="13" xfId="3" applyFont="1" applyFill="1" applyBorder="1" applyAlignment="1" applyProtection="1">
      <alignment horizontal="center" vertical="top"/>
      <protection locked="0"/>
    </xf>
    <xf numFmtId="0" fontId="10" fillId="2" borderId="3" xfId="3" applyFont="1" applyFill="1" applyBorder="1" applyAlignment="1" applyProtection="1">
      <alignment horizontal="center" vertical="top"/>
      <protection locked="0"/>
    </xf>
    <xf numFmtId="0" fontId="10" fillId="2" borderId="4" xfId="3" applyFont="1" applyFill="1" applyBorder="1" applyAlignment="1" applyProtection="1">
      <alignment horizontal="center" vertical="top"/>
      <protection locked="0"/>
    </xf>
    <xf numFmtId="0" fontId="10" fillId="2" borderId="5" xfId="3" applyFont="1" applyFill="1" applyBorder="1" applyAlignment="1" applyProtection="1">
      <alignment horizontal="center" vertical="top"/>
      <protection locked="0"/>
    </xf>
    <xf numFmtId="0" fontId="39" fillId="12" borderId="14" xfId="3" applyFont="1" applyFill="1" applyBorder="1" applyAlignment="1" applyProtection="1">
      <alignment horizontal="center" vertical="center" wrapText="1"/>
      <protection locked="0"/>
    </xf>
    <xf numFmtId="0" fontId="48" fillId="12" borderId="11" xfId="3" applyFont="1" applyFill="1" applyBorder="1" applyAlignment="1" applyProtection="1">
      <alignment horizontal="center" vertical="center" wrapText="1"/>
      <protection locked="0"/>
    </xf>
    <xf numFmtId="0" fontId="48" fillId="12" borderId="12" xfId="3" applyFont="1" applyFill="1" applyBorder="1" applyAlignment="1" applyProtection="1">
      <alignment horizontal="center" vertical="center" wrapText="1"/>
      <protection locked="0"/>
    </xf>
    <xf numFmtId="0" fontId="10" fillId="2" borderId="162" xfId="3" applyFont="1" applyFill="1" applyBorder="1" applyAlignment="1" applyProtection="1">
      <alignment horizontal="center" vertical="center"/>
      <protection locked="0"/>
    </xf>
    <xf numFmtId="0" fontId="10" fillId="2" borderId="10" xfId="3" applyFont="1" applyFill="1" applyBorder="1" applyAlignment="1" applyProtection="1">
      <alignment horizontal="center" vertical="center"/>
      <protection locked="0"/>
    </xf>
    <xf numFmtId="0" fontId="10" fillId="2" borderId="13" xfId="3" applyFont="1" applyFill="1" applyBorder="1" applyAlignment="1" applyProtection="1">
      <alignment horizontal="center" vertical="center"/>
      <protection locked="0"/>
    </xf>
    <xf numFmtId="0" fontId="10" fillId="2" borderId="163" xfId="3" applyFont="1" applyFill="1" applyBorder="1" applyAlignment="1" applyProtection="1">
      <alignment horizontal="center" vertical="center"/>
      <protection locked="0"/>
    </xf>
    <xf numFmtId="0" fontId="10" fillId="2" borderId="4" xfId="3" applyFont="1" applyFill="1" applyBorder="1" applyAlignment="1" applyProtection="1">
      <alignment horizontal="center" vertical="center"/>
      <protection locked="0"/>
    </xf>
    <xf numFmtId="0" fontId="10" fillId="2" borderId="5" xfId="3" applyFont="1" applyFill="1" applyBorder="1" applyAlignment="1" applyProtection="1">
      <alignment horizontal="center" vertical="center"/>
      <protection locked="0"/>
    </xf>
    <xf numFmtId="0" fontId="10" fillId="2" borderId="15" xfId="3" applyFont="1" applyFill="1" applyBorder="1" applyAlignment="1" applyProtection="1">
      <alignment horizontal="center" vertical="center"/>
      <protection locked="0"/>
    </xf>
    <xf numFmtId="0" fontId="10" fillId="2" borderId="31" xfId="3" applyFont="1" applyFill="1" applyBorder="1" applyAlignment="1" applyProtection="1">
      <alignment horizontal="center" vertical="center"/>
      <protection locked="0"/>
    </xf>
    <xf numFmtId="0" fontId="10" fillId="2" borderId="3" xfId="3" applyFont="1" applyFill="1" applyBorder="1" applyAlignment="1" applyProtection="1">
      <alignment horizontal="center" vertical="center"/>
      <protection locked="0"/>
    </xf>
    <xf numFmtId="0" fontId="10" fillId="2" borderId="28" xfId="3" applyFont="1" applyFill="1" applyBorder="1" applyAlignment="1" applyProtection="1">
      <alignment horizontal="center" vertical="center"/>
      <protection locked="0"/>
    </xf>
    <xf numFmtId="0" fontId="10" fillId="12" borderId="8" xfId="3" applyFont="1" applyFill="1" applyBorder="1" applyAlignment="1" applyProtection="1">
      <alignment horizontal="left" vertical="top"/>
      <protection locked="0"/>
    </xf>
    <xf numFmtId="0" fontId="10" fillId="12" borderId="0" xfId="3" applyFont="1" applyFill="1" applyBorder="1" applyAlignment="1" applyProtection="1">
      <alignment horizontal="left" vertical="top"/>
      <protection locked="0"/>
    </xf>
    <xf numFmtId="0" fontId="10" fillId="12" borderId="180" xfId="3" applyFont="1" applyFill="1" applyBorder="1" applyAlignment="1" applyProtection="1">
      <alignment horizontal="left" vertical="top"/>
      <protection locked="0"/>
    </xf>
    <xf numFmtId="0" fontId="10" fillId="12" borderId="1" xfId="3" applyFont="1" applyFill="1" applyBorder="1" applyAlignment="1" applyProtection="1">
      <alignment horizontal="left" vertical="center"/>
      <protection locked="0"/>
    </xf>
    <xf numFmtId="0" fontId="10" fillId="12" borderId="0" xfId="3" applyFont="1" applyFill="1" applyBorder="1" applyAlignment="1" applyProtection="1">
      <alignment horizontal="left" vertical="center"/>
      <protection locked="0"/>
    </xf>
    <xf numFmtId="0" fontId="10" fillId="2" borderId="6" xfId="3" applyFont="1" applyFill="1" applyBorder="1" applyAlignment="1" applyProtection="1">
      <alignment horizontal="left" vertical="center"/>
      <protection locked="0"/>
    </xf>
    <xf numFmtId="0" fontId="10" fillId="2" borderId="7" xfId="3" applyFont="1" applyFill="1" applyBorder="1" applyAlignment="1" applyProtection="1">
      <alignment horizontal="left" vertical="center"/>
      <protection locked="0"/>
    </xf>
    <xf numFmtId="0" fontId="10" fillId="2" borderId="22" xfId="3" applyFont="1" applyFill="1" applyBorder="1" applyAlignment="1" applyProtection="1">
      <alignment horizontal="left" vertical="center"/>
      <protection locked="0"/>
    </xf>
    <xf numFmtId="0" fontId="10" fillId="12" borderId="0" xfId="3" quotePrefix="1" applyFont="1" applyFill="1" applyAlignment="1" applyProtection="1">
      <alignment horizontal="left" vertical="top" wrapText="1"/>
      <protection locked="0"/>
    </xf>
    <xf numFmtId="0" fontId="10" fillId="12" borderId="2" xfId="3" quotePrefix="1" applyFont="1" applyFill="1" applyBorder="1" applyAlignment="1" applyProtection="1">
      <alignment horizontal="left" vertical="top" wrapText="1"/>
      <protection locked="0"/>
    </xf>
    <xf numFmtId="0" fontId="10" fillId="12" borderId="0" xfId="3" quotePrefix="1" applyFont="1" applyFill="1" applyAlignment="1" applyProtection="1">
      <alignment horizontal="left" vertical="center" wrapText="1"/>
      <protection locked="0"/>
    </xf>
    <xf numFmtId="0" fontId="10" fillId="2" borderId="6" xfId="3" applyFont="1" applyFill="1" applyBorder="1" applyAlignment="1" applyProtection="1">
      <alignment horizontal="center" vertical="center"/>
      <protection locked="0"/>
    </xf>
    <xf numFmtId="0" fontId="10" fillId="2" borderId="7" xfId="3" applyFont="1" applyFill="1" applyBorder="1" applyAlignment="1" applyProtection="1">
      <alignment horizontal="center" vertical="center"/>
      <protection locked="0"/>
    </xf>
    <xf numFmtId="0" fontId="10" fillId="2" borderId="22" xfId="3" applyFont="1" applyFill="1" applyBorder="1" applyAlignment="1" applyProtection="1">
      <alignment horizontal="center" vertical="center"/>
      <protection locked="0"/>
    </xf>
    <xf numFmtId="0" fontId="15" fillId="11" borderId="4" xfId="3" applyFont="1" applyFill="1" applyBorder="1" applyAlignment="1" applyProtection="1">
      <alignment horizontal="center" vertical="center"/>
      <protection locked="0"/>
    </xf>
    <xf numFmtId="0" fontId="10" fillId="12" borderId="1" xfId="3" applyFont="1" applyFill="1" applyBorder="1" applyAlignment="1" applyProtection="1">
      <alignment horizontal="left" vertical="top" wrapText="1"/>
      <protection locked="0"/>
    </xf>
    <xf numFmtId="0" fontId="10" fillId="12" borderId="0" xfId="3" applyFont="1" applyFill="1" applyAlignment="1" applyProtection="1">
      <alignment horizontal="left" vertical="top" wrapText="1"/>
      <protection locked="0"/>
    </xf>
    <xf numFmtId="0" fontId="10" fillId="2" borderId="36" xfId="3" applyFont="1" applyFill="1" applyBorder="1" applyAlignment="1" applyProtection="1">
      <alignment horizontal="center" vertical="center"/>
      <protection locked="0"/>
    </xf>
    <xf numFmtId="0" fontId="10" fillId="2" borderId="25" xfId="3" applyFont="1" applyFill="1" applyBorder="1" applyAlignment="1" applyProtection="1">
      <alignment horizontal="center" vertical="center"/>
      <protection locked="0"/>
    </xf>
    <xf numFmtId="0" fontId="10" fillId="2" borderId="17" xfId="3" applyFont="1" applyFill="1" applyBorder="1" applyAlignment="1" applyProtection="1">
      <alignment horizontal="center" vertical="center"/>
      <protection locked="0"/>
    </xf>
    <xf numFmtId="0" fontId="10" fillId="12" borderId="0" xfId="3" applyFont="1" applyFill="1" applyAlignment="1" applyProtection="1">
      <alignment horizontal="left" vertical="top"/>
      <protection locked="0"/>
    </xf>
    <xf numFmtId="0" fontId="10" fillId="12" borderId="2" xfId="3" applyFont="1" applyFill="1" applyBorder="1" applyAlignment="1" applyProtection="1">
      <alignment horizontal="left" vertical="top"/>
      <protection locked="0"/>
    </xf>
    <xf numFmtId="0" fontId="22" fillId="10" borderId="142" xfId="3" applyNumberFormat="1" applyFont="1" applyFill="1" applyBorder="1" applyAlignment="1" applyProtection="1">
      <alignment horizontal="left" vertical="center"/>
      <protection locked="0"/>
    </xf>
    <xf numFmtId="0" fontId="10" fillId="10" borderId="10" xfId="3" applyNumberFormat="1" applyFont="1" applyFill="1" applyBorder="1" applyAlignment="1" applyProtection="1">
      <alignment horizontal="left" vertical="center"/>
      <protection locked="0"/>
    </xf>
    <xf numFmtId="0" fontId="10" fillId="10" borderId="13" xfId="3" applyNumberFormat="1" applyFont="1" applyFill="1" applyBorder="1" applyAlignment="1" applyProtection="1">
      <alignment horizontal="left" vertical="center"/>
      <protection locked="0"/>
    </xf>
    <xf numFmtId="0" fontId="10" fillId="10" borderId="143" xfId="3" applyNumberFormat="1" applyFont="1" applyFill="1" applyBorder="1" applyAlignment="1" applyProtection="1">
      <alignment horizontal="left" vertical="center"/>
      <protection locked="0"/>
    </xf>
    <xf numFmtId="0" fontId="10" fillId="10" borderId="139" xfId="3" applyNumberFormat="1" applyFont="1" applyFill="1" applyBorder="1" applyAlignment="1" applyProtection="1">
      <alignment horizontal="left" vertical="center"/>
      <protection locked="0"/>
    </xf>
    <xf numFmtId="0" fontId="10" fillId="10" borderId="140" xfId="3" applyNumberFormat="1" applyFont="1" applyFill="1" applyBorder="1" applyAlignment="1" applyProtection="1">
      <alignment horizontal="left" vertical="center"/>
      <protection locked="0"/>
    </xf>
    <xf numFmtId="0" fontId="20" fillId="2" borderId="15" xfId="3" applyNumberFormat="1" applyFont="1" applyFill="1" applyBorder="1" applyAlignment="1" applyProtection="1">
      <alignment horizontal="center" vertical="top"/>
      <protection locked="0"/>
    </xf>
    <xf numFmtId="0" fontId="20" fillId="2" borderId="10" xfId="3" applyNumberFormat="1" applyFont="1" applyFill="1" applyBorder="1" applyAlignment="1" applyProtection="1">
      <alignment horizontal="center" vertical="top"/>
      <protection locked="0"/>
    </xf>
    <xf numFmtId="0" fontId="20" fillId="2" borderId="137" xfId="3" applyNumberFormat="1" applyFont="1" applyFill="1" applyBorder="1" applyAlignment="1" applyProtection="1">
      <alignment horizontal="center" vertical="top"/>
      <protection locked="0"/>
    </xf>
    <xf numFmtId="0" fontId="20" fillId="2" borderId="138" xfId="3" applyNumberFormat="1" applyFont="1" applyFill="1" applyBorder="1" applyAlignment="1" applyProtection="1">
      <alignment horizontal="center" vertical="top"/>
      <protection locked="0"/>
    </xf>
    <xf numFmtId="0" fontId="20" fillId="2" borderId="139" xfId="3" applyNumberFormat="1" applyFont="1" applyFill="1" applyBorder="1" applyAlignment="1" applyProtection="1">
      <alignment horizontal="center" vertical="top"/>
      <protection locked="0"/>
    </xf>
    <xf numFmtId="0" fontId="20" fillId="2" borderId="141" xfId="3" applyNumberFormat="1" applyFont="1" applyFill="1" applyBorder="1" applyAlignment="1" applyProtection="1">
      <alignment horizontal="center" vertical="top"/>
      <protection locked="0"/>
    </xf>
    <xf numFmtId="0" fontId="39" fillId="11" borderId="36" xfId="3" applyFont="1" applyFill="1" applyBorder="1" applyAlignment="1" applyProtection="1">
      <alignment horizontal="center" vertical="center"/>
      <protection locked="0"/>
    </xf>
    <xf numFmtId="0" fontId="48" fillId="11" borderId="25" xfId="3" applyFont="1" applyFill="1" applyBorder="1" applyAlignment="1" applyProtection="1">
      <alignment horizontal="center" vertical="center"/>
      <protection locked="0"/>
    </xf>
    <xf numFmtId="0" fontId="48" fillId="11" borderId="17" xfId="3" applyFont="1" applyFill="1" applyBorder="1" applyAlignment="1" applyProtection="1">
      <alignment horizontal="center" vertical="center"/>
      <protection locked="0"/>
    </xf>
    <xf numFmtId="0" fontId="15" fillId="12" borderId="8" xfId="3" applyNumberFormat="1" applyFont="1" applyFill="1" applyBorder="1" applyAlignment="1" applyProtection="1">
      <alignment horizontal="left" vertical="center" wrapText="1"/>
      <protection locked="0"/>
    </xf>
    <xf numFmtId="0" fontId="15" fillId="12" borderId="0" xfId="3" applyNumberFormat="1" applyFont="1" applyFill="1" applyBorder="1" applyAlignment="1" applyProtection="1">
      <alignment horizontal="left" vertical="center" wrapText="1"/>
      <protection locked="0"/>
    </xf>
    <xf numFmtId="0" fontId="20" fillId="2" borderId="132" xfId="3" applyNumberFormat="1" applyFont="1" applyFill="1" applyBorder="1" applyAlignment="1" applyProtection="1">
      <alignment horizontal="left" vertical="top"/>
      <protection locked="0"/>
    </xf>
    <xf numFmtId="0" fontId="20" fillId="2" borderId="122" xfId="3" applyNumberFormat="1" applyFont="1" applyFill="1" applyBorder="1" applyAlignment="1" applyProtection="1">
      <alignment horizontal="left" vertical="top"/>
      <protection locked="0"/>
    </xf>
    <xf numFmtId="0" fontId="20" fillId="2" borderId="151" xfId="3" applyNumberFormat="1" applyFont="1" applyFill="1" applyBorder="1" applyAlignment="1" applyProtection="1">
      <alignment horizontal="left" vertical="top"/>
      <protection locked="0"/>
    </xf>
    <xf numFmtId="0" fontId="20" fillId="2" borderId="0" xfId="3" applyNumberFormat="1" applyFont="1" applyFill="1" applyBorder="1" applyAlignment="1" applyProtection="1">
      <alignment horizontal="left" vertical="top"/>
      <protection locked="0"/>
    </xf>
    <xf numFmtId="0" fontId="20" fillId="2" borderId="143" xfId="3" applyNumberFormat="1" applyFont="1" applyFill="1" applyBorder="1" applyAlignment="1" applyProtection="1">
      <alignment horizontal="left" vertical="top"/>
      <protection locked="0"/>
    </xf>
    <xf numFmtId="0" fontId="20" fillId="2" borderId="139" xfId="3" applyNumberFormat="1" applyFont="1" applyFill="1" applyBorder="1" applyAlignment="1" applyProtection="1">
      <alignment horizontal="left" vertical="top"/>
      <protection locked="0"/>
    </xf>
    <xf numFmtId="0" fontId="20" fillId="2" borderId="145" xfId="3" applyNumberFormat="1" applyFont="1" applyFill="1" applyBorder="1" applyAlignment="1" applyProtection="1">
      <alignment horizontal="left" vertical="top"/>
      <protection locked="0"/>
    </xf>
    <xf numFmtId="0" fontId="20" fillId="2" borderId="123" xfId="3" applyNumberFormat="1" applyFont="1" applyFill="1" applyBorder="1" applyAlignment="1" applyProtection="1">
      <alignment horizontal="left" vertical="top"/>
      <protection locked="0"/>
    </xf>
    <xf numFmtId="0" fontId="20" fillId="2" borderId="1" xfId="3" applyNumberFormat="1" applyFont="1" applyFill="1" applyBorder="1" applyAlignment="1" applyProtection="1">
      <alignment horizontal="left" vertical="top"/>
      <protection locked="0"/>
    </xf>
    <xf numFmtId="0" fontId="20" fillId="2" borderId="2" xfId="3" applyNumberFormat="1" applyFont="1" applyFill="1" applyBorder="1" applyAlignment="1" applyProtection="1">
      <alignment horizontal="left" vertical="top"/>
      <protection locked="0"/>
    </xf>
    <xf numFmtId="0" fontId="20" fillId="2" borderId="138" xfId="3" applyNumberFormat="1" applyFont="1" applyFill="1" applyBorder="1" applyAlignment="1" applyProtection="1">
      <alignment horizontal="left" vertical="top"/>
      <protection locked="0"/>
    </xf>
    <xf numFmtId="0" fontId="20" fillId="2" borderId="140" xfId="3" applyNumberFormat="1" applyFont="1" applyFill="1" applyBorder="1" applyAlignment="1" applyProtection="1">
      <alignment horizontal="left" vertical="top"/>
      <protection locked="0"/>
    </xf>
    <xf numFmtId="0" fontId="10" fillId="12" borderId="1" xfId="3" applyNumberFormat="1" applyFont="1" applyFill="1" applyBorder="1" applyAlignment="1" applyProtection="1">
      <alignment horizontal="center" vertical="center"/>
      <protection locked="0"/>
    </xf>
    <xf numFmtId="0" fontId="10" fillId="12" borderId="0" xfId="3" applyNumberFormat="1" applyFont="1" applyFill="1" applyBorder="1" applyAlignment="1" applyProtection="1">
      <alignment horizontal="center" vertical="center"/>
      <protection locked="0"/>
    </xf>
    <xf numFmtId="0" fontId="10" fillId="12" borderId="9" xfId="3" applyNumberFormat="1" applyFont="1" applyFill="1" applyBorder="1" applyAlignment="1" applyProtection="1">
      <alignment horizontal="center" vertical="center"/>
      <protection locked="0"/>
    </xf>
    <xf numFmtId="0" fontId="11" fillId="12" borderId="8" xfId="3" applyNumberFormat="1" applyFont="1" applyFill="1" applyBorder="1" applyAlignment="1" applyProtection="1">
      <alignment horizontal="left" vertical="top" wrapText="1"/>
    </xf>
    <xf numFmtId="0" fontId="11" fillId="12" borderId="0" xfId="3" applyNumberFormat="1" applyFont="1" applyFill="1" applyAlignment="1" applyProtection="1">
      <alignment horizontal="left" vertical="top" wrapText="1"/>
    </xf>
    <xf numFmtId="0" fontId="11" fillId="12" borderId="0" xfId="3" applyNumberFormat="1" applyFont="1" applyFill="1" applyBorder="1" applyAlignment="1" applyProtection="1">
      <alignment horizontal="left" vertical="top" wrapText="1"/>
    </xf>
    <xf numFmtId="0" fontId="28" fillId="12" borderId="148" xfId="3" applyNumberFormat="1" applyFont="1" applyFill="1" applyBorder="1" applyAlignment="1" applyProtection="1">
      <alignment horizontal="left" vertical="center" wrapText="1"/>
      <protection locked="0"/>
    </xf>
    <xf numFmtId="0" fontId="15" fillId="12" borderId="122" xfId="3" applyNumberFormat="1" applyFont="1" applyFill="1" applyBorder="1" applyAlignment="1" applyProtection="1">
      <alignment horizontal="left" vertical="center" wrapText="1"/>
      <protection locked="0"/>
    </xf>
    <xf numFmtId="0" fontId="22" fillId="10" borderId="131" xfId="3" applyNumberFormat="1" applyFont="1" applyFill="1" applyBorder="1" applyAlignment="1" applyProtection="1">
      <alignment horizontal="left" vertical="top"/>
      <protection locked="0"/>
    </xf>
    <xf numFmtId="0" fontId="22" fillId="10" borderId="125" xfId="3" applyNumberFormat="1" applyFont="1" applyFill="1" applyBorder="1" applyAlignment="1" applyProtection="1">
      <alignment horizontal="left" vertical="top"/>
      <protection locked="0"/>
    </xf>
    <xf numFmtId="0" fontId="22" fillId="10" borderId="126" xfId="3" applyNumberFormat="1" applyFont="1" applyFill="1" applyBorder="1" applyAlignment="1" applyProtection="1">
      <alignment horizontal="left" vertical="top"/>
      <protection locked="0"/>
    </xf>
    <xf numFmtId="0" fontId="20" fillId="2" borderId="124" xfId="3" applyNumberFormat="1" applyFont="1" applyFill="1" applyBorder="1" applyAlignment="1" applyProtection="1">
      <alignment horizontal="center" vertical="top"/>
      <protection locked="0"/>
    </xf>
    <xf numFmtId="0" fontId="20" fillId="2" borderId="125" xfId="3" applyNumberFormat="1" applyFont="1" applyFill="1" applyBorder="1" applyAlignment="1" applyProtection="1">
      <alignment horizontal="center" vertical="top"/>
      <protection locked="0"/>
    </xf>
    <xf numFmtId="0" fontId="20" fillId="2" borderId="135" xfId="3" applyNumberFormat="1" applyFont="1" applyFill="1" applyBorder="1" applyAlignment="1" applyProtection="1">
      <alignment horizontal="center" vertical="top"/>
      <protection locked="0"/>
    </xf>
    <xf numFmtId="0" fontId="10" fillId="3" borderId="122" xfId="3" applyNumberFormat="1" applyFont="1" applyFill="1" applyBorder="1" applyAlignment="1" applyProtection="1">
      <alignment horizontal="left" vertical="top"/>
      <protection locked="0"/>
    </xf>
    <xf numFmtId="0" fontId="10" fillId="3" borderId="123" xfId="3" applyNumberFormat="1" applyFont="1" applyFill="1" applyBorder="1" applyAlignment="1" applyProtection="1">
      <alignment horizontal="left" vertical="top"/>
      <protection locked="0"/>
    </xf>
    <xf numFmtId="0" fontId="10" fillId="3" borderId="0" xfId="3" applyNumberFormat="1" applyFont="1" applyFill="1" applyBorder="1" applyAlignment="1" applyProtection="1">
      <alignment horizontal="left" vertical="top"/>
      <protection locked="0"/>
    </xf>
    <xf numFmtId="0" fontId="10" fillId="3" borderId="2" xfId="3" applyNumberFormat="1" applyFont="1" applyFill="1" applyBorder="1" applyAlignment="1" applyProtection="1">
      <alignment horizontal="left" vertical="top"/>
      <protection locked="0"/>
    </xf>
    <xf numFmtId="0" fontId="10" fillId="3" borderId="139" xfId="3" applyNumberFormat="1" applyFont="1" applyFill="1" applyBorder="1" applyAlignment="1" applyProtection="1">
      <alignment horizontal="left" vertical="top"/>
      <protection locked="0"/>
    </xf>
    <xf numFmtId="0" fontId="10" fillId="3" borderId="140" xfId="3" applyNumberFormat="1" applyFont="1" applyFill="1" applyBorder="1" applyAlignment="1" applyProtection="1">
      <alignment horizontal="left" vertical="top"/>
      <protection locked="0"/>
    </xf>
    <xf numFmtId="0" fontId="10" fillId="12" borderId="145" xfId="3" applyNumberFormat="1" applyFont="1" applyFill="1" applyBorder="1" applyAlignment="1" applyProtection="1">
      <alignment horizontal="center" vertical="center"/>
      <protection locked="0"/>
    </xf>
    <xf numFmtId="0" fontId="10" fillId="12" borderId="122" xfId="3" applyNumberFormat="1" applyFont="1" applyFill="1" applyBorder="1" applyAlignment="1" applyProtection="1">
      <alignment horizontal="center" vertical="center"/>
      <protection locked="0"/>
    </xf>
    <xf numFmtId="0" fontId="10" fillId="12" borderId="150" xfId="3" applyNumberFormat="1" applyFont="1" applyFill="1" applyBorder="1" applyAlignment="1" applyProtection="1">
      <alignment horizontal="center" vertical="center"/>
      <protection locked="0"/>
    </xf>
    <xf numFmtId="0" fontId="10" fillId="12" borderId="138" xfId="3" applyNumberFormat="1" applyFont="1" applyFill="1" applyBorder="1" applyAlignment="1" applyProtection="1">
      <alignment horizontal="center" vertical="center"/>
      <protection locked="0"/>
    </xf>
    <xf numFmtId="0" fontId="10" fillId="12" borderId="139" xfId="3" applyNumberFormat="1" applyFont="1" applyFill="1" applyBorder="1" applyAlignment="1" applyProtection="1">
      <alignment horizontal="center" vertical="center"/>
      <protection locked="0"/>
    </xf>
    <xf numFmtId="0" fontId="10" fillId="12" borderId="154" xfId="3" applyNumberFormat="1" applyFont="1" applyFill="1" applyBorder="1" applyAlignment="1" applyProtection="1">
      <alignment horizontal="center" vertical="center"/>
      <protection locked="0"/>
    </xf>
    <xf numFmtId="0" fontId="20" fillId="2" borderId="151" xfId="3" applyNumberFormat="1" applyFont="1" applyFill="1" applyBorder="1" applyAlignment="1" applyProtection="1">
      <alignment horizontal="center" vertical="top"/>
      <protection locked="0"/>
    </xf>
    <xf numFmtId="0" fontId="20" fillId="2" borderId="0" xfId="3" applyNumberFormat="1" applyFont="1" applyFill="1" applyBorder="1" applyAlignment="1" applyProtection="1">
      <alignment horizontal="center" vertical="top"/>
      <protection locked="0"/>
    </xf>
    <xf numFmtId="0" fontId="20" fillId="2" borderId="2" xfId="3" applyNumberFormat="1" applyFont="1" applyFill="1" applyBorder="1" applyAlignment="1" applyProtection="1">
      <alignment horizontal="center" vertical="top"/>
      <protection locked="0"/>
    </xf>
    <xf numFmtId="0" fontId="20" fillId="2" borderId="143" xfId="3" applyNumberFormat="1" applyFont="1" applyFill="1" applyBorder="1" applyAlignment="1" applyProtection="1">
      <alignment horizontal="center" vertical="top"/>
      <protection locked="0"/>
    </xf>
    <xf numFmtId="0" fontId="20" fillId="2" borderId="140" xfId="3" applyNumberFormat="1" applyFont="1" applyFill="1" applyBorder="1" applyAlignment="1" applyProtection="1">
      <alignment horizontal="center" vertical="top"/>
      <protection locked="0"/>
    </xf>
    <xf numFmtId="0" fontId="11" fillId="2" borderId="1" xfId="3" applyNumberFormat="1" applyFont="1" applyFill="1" applyBorder="1" applyAlignment="1" applyProtection="1">
      <alignment horizontal="center" vertical="top"/>
      <protection locked="0"/>
    </xf>
    <xf numFmtId="0" fontId="11" fillId="2" borderId="0" xfId="3" applyNumberFormat="1" applyFont="1" applyFill="1" applyBorder="1" applyAlignment="1" applyProtection="1">
      <alignment horizontal="center" vertical="top"/>
      <protection locked="0"/>
    </xf>
    <xf numFmtId="0" fontId="11" fillId="2" borderId="152" xfId="3" applyNumberFormat="1" applyFont="1" applyFill="1" applyBorder="1" applyAlignment="1" applyProtection="1">
      <alignment horizontal="center" vertical="top"/>
      <protection locked="0"/>
    </xf>
    <xf numFmtId="0" fontId="11" fillId="2" borderId="138" xfId="3" applyNumberFormat="1" applyFont="1" applyFill="1" applyBorder="1" applyAlignment="1" applyProtection="1">
      <alignment horizontal="center" vertical="top"/>
      <protection locked="0"/>
    </xf>
    <xf numFmtId="0" fontId="11" fillId="2" borderId="139" xfId="3" applyNumberFormat="1" applyFont="1" applyFill="1" applyBorder="1" applyAlignment="1" applyProtection="1">
      <alignment horizontal="center" vertical="top"/>
      <protection locked="0"/>
    </xf>
    <xf numFmtId="0" fontId="11" fillId="2" borderId="141" xfId="3" applyNumberFormat="1" applyFont="1" applyFill="1" applyBorder="1" applyAlignment="1" applyProtection="1">
      <alignment horizontal="center" vertical="top"/>
      <protection locked="0"/>
    </xf>
    <xf numFmtId="0" fontId="20" fillId="2" borderId="142" xfId="3" applyNumberFormat="1" applyFont="1" applyFill="1" applyBorder="1" applyAlignment="1" applyProtection="1">
      <alignment horizontal="center" vertical="top"/>
      <protection locked="0"/>
    </xf>
    <xf numFmtId="0" fontId="20" fillId="2" borderId="13" xfId="3" applyNumberFormat="1" applyFont="1" applyFill="1" applyBorder="1" applyAlignment="1" applyProtection="1">
      <alignment horizontal="center" vertical="top"/>
      <protection locked="0"/>
    </xf>
    <xf numFmtId="0" fontId="20" fillId="2" borderId="155" xfId="3" applyNumberFormat="1" applyFont="1" applyFill="1" applyBorder="1" applyAlignment="1" applyProtection="1">
      <alignment horizontal="center" vertical="top"/>
      <protection locked="0"/>
    </xf>
    <xf numFmtId="0" fontId="20" fillId="2" borderId="156" xfId="3" applyNumberFormat="1" applyFont="1" applyFill="1" applyBorder="1" applyAlignment="1" applyProtection="1">
      <alignment horizontal="center" vertical="top"/>
      <protection locked="0"/>
    </xf>
    <xf numFmtId="0" fontId="22" fillId="10" borderId="142" xfId="3" applyNumberFormat="1" applyFont="1" applyFill="1" applyBorder="1" applyAlignment="1" applyProtection="1">
      <alignment horizontal="left" vertical="top"/>
      <protection locked="0"/>
    </xf>
    <xf numFmtId="0" fontId="22" fillId="10" borderId="10" xfId="3" applyNumberFormat="1" applyFont="1" applyFill="1" applyBorder="1" applyAlignment="1" applyProtection="1">
      <alignment horizontal="left" vertical="top"/>
      <protection locked="0"/>
    </xf>
    <xf numFmtId="0" fontId="22" fillId="10" borderId="13" xfId="3" applyNumberFormat="1" applyFont="1" applyFill="1" applyBorder="1" applyAlignment="1" applyProtection="1">
      <alignment horizontal="left" vertical="top"/>
      <protection locked="0"/>
    </xf>
    <xf numFmtId="0" fontId="20" fillId="2" borderId="134" xfId="3" applyNumberFormat="1" applyFont="1" applyFill="1" applyBorder="1" applyAlignment="1" applyProtection="1">
      <alignment horizontal="center" vertical="top"/>
      <protection locked="0"/>
    </xf>
    <xf numFmtId="0" fontId="20" fillId="2" borderId="129" xfId="3" applyNumberFormat="1" applyFont="1" applyFill="1" applyBorder="1" applyAlignment="1" applyProtection="1">
      <alignment horizontal="center" vertical="top"/>
      <protection locked="0"/>
    </xf>
    <xf numFmtId="0" fontId="11" fillId="2" borderId="134" xfId="3" applyNumberFormat="1" applyFont="1" applyFill="1" applyBorder="1" applyAlignment="1" applyProtection="1">
      <alignment horizontal="center" vertical="top"/>
      <protection locked="0"/>
    </xf>
    <xf numFmtId="0" fontId="11" fillId="2" borderId="129" xfId="3" applyNumberFormat="1" applyFont="1" applyFill="1" applyBorder="1" applyAlignment="1" applyProtection="1">
      <alignment horizontal="center" vertical="top"/>
      <protection locked="0"/>
    </xf>
    <xf numFmtId="0" fontId="11" fillId="2" borderId="136" xfId="3" applyNumberFormat="1" applyFont="1" applyFill="1" applyBorder="1" applyAlignment="1" applyProtection="1">
      <alignment horizontal="center" vertical="top"/>
      <protection locked="0"/>
    </xf>
    <xf numFmtId="0" fontId="20" fillId="2" borderId="128" xfId="3" applyNumberFormat="1" applyFont="1" applyFill="1" applyBorder="1" applyAlignment="1" applyProtection="1">
      <alignment horizontal="center" vertical="top"/>
      <protection locked="0"/>
    </xf>
    <xf numFmtId="0" fontId="20" fillId="2" borderId="130" xfId="3" applyNumberFormat="1" applyFont="1" applyFill="1" applyBorder="1" applyAlignment="1" applyProtection="1">
      <alignment horizontal="center" vertical="top"/>
      <protection locked="0"/>
    </xf>
    <xf numFmtId="0" fontId="15" fillId="12" borderId="148" xfId="3" applyNumberFormat="1" applyFont="1" applyFill="1" applyBorder="1" applyAlignment="1" applyProtection="1">
      <alignment horizontal="left" vertical="center" wrapText="1"/>
      <protection locked="0"/>
    </xf>
    <xf numFmtId="0" fontId="15" fillId="12" borderId="123" xfId="3" applyNumberFormat="1" applyFont="1" applyFill="1" applyBorder="1" applyAlignment="1" applyProtection="1">
      <alignment horizontal="left" vertical="center" wrapText="1"/>
      <protection locked="0"/>
    </xf>
    <xf numFmtId="0" fontId="22" fillId="10" borderId="131" xfId="3" applyNumberFormat="1" applyFont="1" applyFill="1" applyBorder="1" applyAlignment="1" applyProtection="1">
      <alignment horizontal="center" vertical="top" wrapText="1"/>
      <protection locked="0"/>
    </xf>
    <xf numFmtId="0" fontId="22" fillId="10" borderId="125" xfId="3" applyNumberFormat="1" applyFont="1" applyFill="1" applyBorder="1" applyAlignment="1" applyProtection="1">
      <alignment horizontal="center" vertical="top" wrapText="1"/>
      <protection locked="0"/>
    </xf>
    <xf numFmtId="0" fontId="22" fillId="10" borderId="126" xfId="3" applyNumberFormat="1" applyFont="1" applyFill="1" applyBorder="1" applyAlignment="1" applyProtection="1">
      <alignment horizontal="center" vertical="top" wrapText="1"/>
      <protection locked="0"/>
    </xf>
    <xf numFmtId="0" fontId="22" fillId="10" borderId="3" xfId="3" applyNumberFormat="1" applyFont="1" applyFill="1" applyBorder="1" applyAlignment="1" applyProtection="1">
      <alignment horizontal="center" vertical="top" wrapText="1"/>
      <protection locked="0"/>
    </xf>
    <xf numFmtId="0" fontId="22" fillId="10" borderId="4" xfId="3" applyNumberFormat="1" applyFont="1" applyFill="1" applyBorder="1" applyAlignment="1" applyProtection="1">
      <alignment horizontal="center" vertical="top" wrapText="1"/>
      <protection locked="0"/>
    </xf>
    <xf numFmtId="0" fontId="22" fillId="10" borderId="144" xfId="3" applyNumberFormat="1" applyFont="1" applyFill="1" applyBorder="1" applyAlignment="1" applyProtection="1">
      <alignment horizontal="center" vertical="top" wrapText="1"/>
      <protection locked="0"/>
    </xf>
    <xf numFmtId="0" fontId="22" fillId="10" borderId="131" xfId="3" applyNumberFormat="1" applyFont="1" applyFill="1" applyBorder="1" applyAlignment="1" applyProtection="1">
      <alignment horizontal="center" vertical="top"/>
      <protection locked="0"/>
    </xf>
    <xf numFmtId="0" fontId="22" fillId="10" borderId="125" xfId="3" applyNumberFormat="1" applyFont="1" applyFill="1" applyBorder="1" applyAlignment="1" applyProtection="1">
      <alignment horizontal="center" vertical="top"/>
      <protection locked="0"/>
    </xf>
    <xf numFmtId="0" fontId="22" fillId="10" borderId="126" xfId="3" applyNumberFormat="1" applyFont="1" applyFill="1" applyBorder="1" applyAlignment="1" applyProtection="1">
      <alignment horizontal="center" vertical="top"/>
      <protection locked="0"/>
    </xf>
    <xf numFmtId="0" fontId="15" fillId="12" borderId="149" xfId="3" applyNumberFormat="1" applyFont="1" applyFill="1" applyBorder="1" applyAlignment="1" applyProtection="1">
      <alignment horizontal="left" vertical="center" wrapText="1"/>
      <protection locked="0"/>
    </xf>
    <xf numFmtId="0" fontId="22" fillId="10" borderId="132" xfId="3" applyNumberFormat="1" applyFont="1" applyFill="1" applyBorder="1" applyAlignment="1" applyProtection="1">
      <alignment horizontal="center" vertical="top" wrapText="1"/>
      <protection locked="0"/>
    </xf>
    <xf numFmtId="0" fontId="22" fillId="10" borderId="122" xfId="3" applyNumberFormat="1" applyFont="1" applyFill="1" applyBorder="1" applyAlignment="1" applyProtection="1">
      <alignment horizontal="center" vertical="top" wrapText="1"/>
      <protection locked="0"/>
    </xf>
    <xf numFmtId="0" fontId="22" fillId="10" borderId="123" xfId="3" applyNumberFormat="1" applyFont="1" applyFill="1" applyBorder="1" applyAlignment="1" applyProtection="1">
      <alignment horizontal="center" vertical="top" wrapText="1"/>
      <protection locked="0"/>
    </xf>
    <xf numFmtId="0" fontId="22" fillId="10" borderId="133" xfId="3" applyNumberFormat="1" applyFont="1" applyFill="1" applyBorder="1" applyAlignment="1" applyProtection="1">
      <alignment horizontal="center" vertical="top" wrapText="1"/>
      <protection locked="0"/>
    </xf>
    <xf numFmtId="0" fontId="22" fillId="10" borderId="5" xfId="3" applyNumberFormat="1" applyFont="1" applyFill="1" applyBorder="1" applyAlignment="1" applyProtection="1">
      <alignment horizontal="center" vertical="top" wrapText="1"/>
      <protection locked="0"/>
    </xf>
    <xf numFmtId="0" fontId="22" fillId="10" borderId="124" xfId="3" applyNumberFormat="1" applyFont="1" applyFill="1" applyBorder="1" applyAlignment="1" applyProtection="1">
      <alignment horizontal="center" vertical="top"/>
      <protection locked="0"/>
    </xf>
    <xf numFmtId="0" fontId="22" fillId="10" borderId="135" xfId="3" applyNumberFormat="1" applyFont="1" applyFill="1" applyBorder="1" applyAlignment="1" applyProtection="1">
      <alignment horizontal="center" vertical="top"/>
      <protection locked="0"/>
    </xf>
    <xf numFmtId="0" fontId="20" fillId="0" borderId="6" xfId="3" applyNumberFormat="1" applyFont="1" applyBorder="1" applyAlignment="1" applyProtection="1">
      <alignment horizontal="center"/>
      <protection locked="0"/>
    </xf>
    <xf numFmtId="0" fontId="20" fillId="0" borderId="7" xfId="3" applyNumberFormat="1" applyFont="1" applyBorder="1" applyAlignment="1" applyProtection="1">
      <alignment horizontal="center"/>
      <protection locked="0"/>
    </xf>
    <xf numFmtId="0" fontId="11" fillId="2" borderId="15" xfId="3" applyNumberFormat="1" applyFont="1" applyFill="1" applyBorder="1" applyAlignment="1" applyProtection="1">
      <alignment horizontal="center" vertical="top"/>
      <protection locked="0"/>
    </xf>
    <xf numFmtId="0" fontId="11" fillId="2" borderId="10" xfId="3" applyNumberFormat="1" applyFont="1" applyFill="1" applyBorder="1" applyAlignment="1" applyProtection="1">
      <alignment horizontal="center" vertical="top"/>
      <protection locked="0"/>
    </xf>
    <xf numFmtId="0" fontId="11" fillId="2" borderId="137" xfId="3" applyNumberFormat="1" applyFont="1" applyFill="1" applyBorder="1" applyAlignment="1" applyProtection="1">
      <alignment horizontal="center" vertical="top"/>
      <protection locked="0"/>
    </xf>
    <xf numFmtId="0" fontId="22" fillId="3" borderId="133" xfId="3" applyNumberFormat="1" applyFont="1" applyFill="1" applyBorder="1" applyAlignment="1" applyProtection="1">
      <alignment horizontal="center" wrapText="1"/>
      <protection locked="0"/>
    </xf>
    <xf numFmtId="0" fontId="22" fillId="3" borderId="4" xfId="3" applyNumberFormat="1" applyFont="1" applyFill="1" applyBorder="1" applyAlignment="1" applyProtection="1">
      <alignment horizontal="center" wrapText="1"/>
      <protection locked="0"/>
    </xf>
    <xf numFmtId="0" fontId="22" fillId="3" borderId="5" xfId="3" applyNumberFormat="1" applyFont="1" applyFill="1" applyBorder="1" applyAlignment="1" applyProtection="1">
      <alignment horizontal="center" wrapText="1"/>
      <protection locked="0"/>
    </xf>
    <xf numFmtId="0" fontId="20" fillId="2" borderId="136" xfId="3" applyNumberFormat="1" applyFont="1" applyFill="1" applyBorder="1" applyAlignment="1" applyProtection="1">
      <alignment horizontal="center" vertical="top"/>
      <protection locked="0"/>
    </xf>
    <xf numFmtId="0" fontId="15" fillId="5" borderId="158" xfId="3" applyNumberFormat="1" applyFont="1" applyFill="1" applyBorder="1" applyAlignment="1" applyProtection="1">
      <alignment horizontal="center" vertical="center"/>
      <protection locked="0"/>
    </xf>
    <xf numFmtId="0" fontId="15" fillId="5" borderId="157" xfId="3" applyNumberFormat="1" applyFont="1" applyFill="1" applyBorder="1" applyAlignment="1" applyProtection="1">
      <alignment horizontal="center" vertical="center"/>
      <protection locked="0"/>
    </xf>
    <xf numFmtId="0" fontId="15" fillId="5" borderId="139" xfId="3" applyNumberFormat="1" applyFont="1" applyFill="1" applyBorder="1" applyAlignment="1" applyProtection="1">
      <alignment horizontal="center" vertical="center"/>
      <protection locked="0"/>
    </xf>
    <xf numFmtId="0" fontId="15" fillId="5" borderId="0" xfId="3" applyNumberFormat="1" applyFont="1" applyFill="1" applyBorder="1" applyAlignment="1" applyProtection="1">
      <alignment horizontal="center" vertical="center"/>
      <protection locked="0"/>
    </xf>
    <xf numFmtId="0" fontId="15" fillId="5" borderId="159" xfId="3" applyNumberFormat="1" applyFont="1" applyFill="1" applyBorder="1" applyAlignment="1" applyProtection="1">
      <alignment horizontal="center" vertical="center"/>
      <protection locked="0"/>
    </xf>
    <xf numFmtId="0" fontId="15" fillId="12" borderId="148" xfId="3" applyNumberFormat="1" applyFont="1" applyFill="1" applyBorder="1" applyAlignment="1" applyProtection="1">
      <alignment horizontal="left" vertical="top" wrapText="1"/>
      <protection locked="0"/>
    </xf>
    <xf numFmtId="0" fontId="28" fillId="12" borderId="122" xfId="3" applyNumberFormat="1" applyFont="1" applyFill="1" applyBorder="1" applyAlignment="1" applyProtection="1">
      <alignment horizontal="left" vertical="top" wrapText="1"/>
      <protection locked="0"/>
    </xf>
    <xf numFmtId="0" fontId="22" fillId="3" borderId="132" xfId="3" applyNumberFormat="1" applyFont="1" applyFill="1" applyBorder="1" applyAlignment="1" applyProtection="1">
      <alignment horizontal="center" wrapText="1"/>
      <protection locked="0"/>
    </xf>
    <xf numFmtId="0" fontId="10" fillId="3" borderId="122" xfId="3" applyNumberFormat="1" applyFont="1" applyFill="1" applyBorder="1" applyAlignment="1" applyProtection="1">
      <alignment horizontal="center" wrapText="1"/>
      <protection locked="0"/>
    </xf>
    <xf numFmtId="0" fontId="10" fillId="3" borderId="151" xfId="3" applyNumberFormat="1" applyFont="1" applyFill="1" applyBorder="1" applyAlignment="1" applyProtection="1">
      <alignment horizontal="center" wrapText="1"/>
      <protection locked="0"/>
    </xf>
    <xf numFmtId="0" fontId="10" fillId="3" borderId="0" xfId="3" applyNumberFormat="1" applyFont="1" applyFill="1" applyBorder="1" applyAlignment="1" applyProtection="1">
      <alignment horizontal="center" wrapText="1"/>
      <protection locked="0"/>
    </xf>
    <xf numFmtId="0" fontId="22" fillId="3" borderId="145" xfId="3" applyNumberFormat="1" applyFont="1" applyFill="1" applyBorder="1" applyAlignment="1" applyProtection="1">
      <alignment horizontal="center" wrapText="1"/>
      <protection locked="0"/>
    </xf>
    <xf numFmtId="0" fontId="22" fillId="3" borderId="123" xfId="3" applyNumberFormat="1" applyFont="1" applyFill="1" applyBorder="1" applyAlignment="1" applyProtection="1">
      <alignment horizontal="center" wrapText="1"/>
      <protection locked="0"/>
    </xf>
    <xf numFmtId="0" fontId="22" fillId="3" borderId="145" xfId="3" applyNumberFormat="1" applyFont="1" applyFill="1" applyBorder="1" applyAlignment="1" applyProtection="1">
      <alignment horizontal="center" vertical="center"/>
      <protection locked="0"/>
    </xf>
    <xf numFmtId="0" fontId="22" fillId="3" borderId="122" xfId="3" applyNumberFormat="1" applyFont="1" applyFill="1" applyBorder="1" applyAlignment="1" applyProtection="1">
      <alignment horizontal="center" vertical="center"/>
      <protection locked="0"/>
    </xf>
    <xf numFmtId="0" fontId="22" fillId="3" borderId="149" xfId="3" applyNumberFormat="1" applyFont="1" applyFill="1" applyBorder="1" applyAlignment="1" applyProtection="1">
      <alignment horizontal="center" vertical="center"/>
      <protection locked="0"/>
    </xf>
    <xf numFmtId="0" fontId="22" fillId="3" borderId="1" xfId="3" applyNumberFormat="1" applyFont="1" applyFill="1" applyBorder="1" applyAlignment="1" applyProtection="1">
      <alignment horizontal="center"/>
      <protection locked="0"/>
    </xf>
    <xf numFmtId="0" fontId="22" fillId="3" borderId="2" xfId="3" applyNumberFormat="1" applyFont="1" applyFill="1" applyBorder="1" applyAlignment="1" applyProtection="1">
      <alignment horizontal="center"/>
      <protection locked="0"/>
    </xf>
    <xf numFmtId="0" fontId="22" fillId="3" borderId="3" xfId="3" applyNumberFormat="1" applyFont="1" applyFill="1" applyBorder="1" applyAlignment="1" applyProtection="1">
      <alignment horizontal="center" vertical="center"/>
      <protection locked="0"/>
    </xf>
    <xf numFmtId="0" fontId="22" fillId="3" borderId="4" xfId="3" applyNumberFormat="1" applyFont="1" applyFill="1" applyBorder="1" applyAlignment="1" applyProtection="1">
      <alignment horizontal="center" vertical="center"/>
      <protection locked="0"/>
    </xf>
    <xf numFmtId="0" fontId="22" fillId="3" borderId="5" xfId="3" applyNumberFormat="1" applyFont="1" applyFill="1" applyBorder="1" applyAlignment="1" applyProtection="1">
      <alignment horizontal="center" vertical="center"/>
      <protection locked="0"/>
    </xf>
    <xf numFmtId="0" fontId="10" fillId="0" borderId="6" xfId="3" applyFont="1" applyBorder="1" applyAlignment="1" applyProtection="1">
      <alignment horizontal="center"/>
      <protection locked="0"/>
    </xf>
    <xf numFmtId="0" fontId="10" fillId="0" borderId="7" xfId="3" applyFont="1" applyBorder="1" applyAlignment="1" applyProtection="1">
      <alignment horizontal="center"/>
      <protection locked="0"/>
    </xf>
    <xf numFmtId="0" fontId="10" fillId="0" borderId="22" xfId="3" applyFont="1" applyBorder="1" applyAlignment="1" applyProtection="1">
      <alignment horizontal="center"/>
      <protection locked="0"/>
    </xf>
    <xf numFmtId="0" fontId="28" fillId="12" borderId="33" xfId="3" applyNumberFormat="1" applyFont="1" applyFill="1" applyBorder="1" applyAlignment="1" applyProtection="1">
      <alignment horizontal="left" vertical="center" wrapText="1"/>
      <protection locked="0"/>
    </xf>
    <xf numFmtId="0" fontId="28" fillId="12" borderId="10" xfId="3" applyNumberFormat="1" applyFont="1" applyFill="1" applyBorder="1" applyAlignment="1" applyProtection="1">
      <alignment horizontal="left" vertical="center" wrapText="1"/>
      <protection locked="0"/>
    </xf>
    <xf numFmtId="0" fontId="28" fillId="12" borderId="8" xfId="3" applyNumberFormat="1" applyFont="1" applyFill="1" applyBorder="1" applyAlignment="1" applyProtection="1">
      <alignment horizontal="left" vertical="center" wrapText="1"/>
      <protection locked="0"/>
    </xf>
    <xf numFmtId="0" fontId="28" fillId="12" borderId="0" xfId="3" applyNumberFormat="1" applyFont="1" applyFill="1" applyAlignment="1" applyProtection="1">
      <alignment horizontal="left" vertical="center" wrapText="1"/>
      <protection locked="0"/>
    </xf>
    <xf numFmtId="0" fontId="28" fillId="12" borderId="0" xfId="3" applyNumberFormat="1" applyFont="1" applyFill="1" applyBorder="1" applyAlignment="1" applyProtection="1">
      <alignment horizontal="left" vertical="center" wrapText="1"/>
      <protection locked="0"/>
    </xf>
    <xf numFmtId="0" fontId="10" fillId="12" borderId="10" xfId="3" applyNumberFormat="1" applyFont="1" applyFill="1" applyBorder="1" applyAlignment="1" applyProtection="1">
      <alignment horizontal="center" vertical="center"/>
      <protection locked="0"/>
    </xf>
    <xf numFmtId="0" fontId="10" fillId="12" borderId="31" xfId="3" applyNumberFormat="1" applyFont="1" applyFill="1" applyBorder="1" applyAlignment="1" applyProtection="1">
      <alignment horizontal="center" vertical="center"/>
      <protection locked="0"/>
    </xf>
    <xf numFmtId="0" fontId="20" fillId="2" borderId="142" xfId="3" applyNumberFormat="1" applyFont="1" applyFill="1" applyBorder="1" applyAlignment="1" applyProtection="1">
      <alignment horizontal="left" vertical="top"/>
      <protection locked="0"/>
    </xf>
    <xf numFmtId="0" fontId="20" fillId="2" borderId="10" xfId="3" applyNumberFormat="1" applyFont="1" applyFill="1" applyBorder="1" applyAlignment="1" applyProtection="1">
      <alignment horizontal="left" vertical="top"/>
      <protection locked="0"/>
    </xf>
    <xf numFmtId="0" fontId="20" fillId="2" borderId="137" xfId="3" applyNumberFormat="1" applyFont="1" applyFill="1" applyBorder="1" applyAlignment="1" applyProtection="1">
      <alignment horizontal="left" vertical="top"/>
      <protection locked="0"/>
    </xf>
    <xf numFmtId="0" fontId="20" fillId="2" borderId="141" xfId="3" applyNumberFormat="1" applyFont="1" applyFill="1" applyBorder="1" applyAlignment="1" applyProtection="1">
      <alignment horizontal="left" vertical="top"/>
      <protection locked="0"/>
    </xf>
    <xf numFmtId="0" fontId="22" fillId="10" borderId="127" xfId="3" applyNumberFormat="1" applyFont="1" applyFill="1" applyBorder="1" applyAlignment="1" applyProtection="1">
      <alignment horizontal="center" vertical="top" wrapText="1"/>
      <protection locked="0"/>
    </xf>
    <xf numFmtId="0" fontId="22" fillId="10" borderId="7" xfId="3" applyNumberFormat="1" applyFont="1" applyFill="1" applyBorder="1" applyAlignment="1" applyProtection="1">
      <alignment horizontal="center" vertical="top" wrapText="1"/>
      <protection locked="0"/>
    </xf>
    <xf numFmtId="0" fontId="22" fillId="10" borderId="22" xfId="3" applyNumberFormat="1" applyFont="1" applyFill="1" applyBorder="1" applyAlignment="1" applyProtection="1">
      <alignment horizontal="center" vertical="top" wrapText="1"/>
      <protection locked="0"/>
    </xf>
    <xf numFmtId="0" fontId="28" fillId="12" borderId="33" xfId="3" applyNumberFormat="1" applyFont="1" applyFill="1" applyBorder="1" applyAlignment="1" applyProtection="1">
      <alignment horizontal="left" vertical="center"/>
      <protection locked="0"/>
    </xf>
    <xf numFmtId="0" fontId="28" fillId="12" borderId="10" xfId="3" applyNumberFormat="1" applyFont="1" applyFill="1" applyBorder="1" applyAlignment="1" applyProtection="1">
      <alignment horizontal="left" vertical="center"/>
      <protection locked="0"/>
    </xf>
    <xf numFmtId="0" fontId="28" fillId="12" borderId="13" xfId="3" applyNumberFormat="1" applyFont="1" applyFill="1" applyBorder="1" applyAlignment="1" applyProtection="1">
      <alignment horizontal="left" vertical="center"/>
      <protection locked="0"/>
    </xf>
    <xf numFmtId="0" fontId="10" fillId="2" borderId="15" xfId="3" applyNumberFormat="1" applyFont="1" applyFill="1" applyBorder="1" applyAlignment="1" applyProtection="1">
      <alignment horizontal="center" vertical="top"/>
      <protection locked="0"/>
    </xf>
    <xf numFmtId="0" fontId="10" fillId="2" borderId="10" xfId="3" applyNumberFormat="1" applyFont="1" applyFill="1" applyBorder="1" applyAlignment="1" applyProtection="1">
      <alignment horizontal="center" vertical="top"/>
      <protection locked="0"/>
    </xf>
    <xf numFmtId="0" fontId="10" fillId="2" borderId="13" xfId="3" applyNumberFormat="1" applyFont="1" applyFill="1" applyBorder="1" applyAlignment="1" applyProtection="1">
      <alignment horizontal="center" vertical="top"/>
      <protection locked="0"/>
    </xf>
    <xf numFmtId="0" fontId="10" fillId="2" borderId="1" xfId="3" applyNumberFormat="1" applyFont="1" applyFill="1" applyBorder="1" applyAlignment="1" applyProtection="1">
      <alignment horizontal="center" vertical="top"/>
      <protection locked="0"/>
    </xf>
    <xf numFmtId="0" fontId="10" fillId="2" borderId="0" xfId="3" applyNumberFormat="1" applyFont="1" applyFill="1" applyAlignment="1" applyProtection="1">
      <alignment horizontal="center" vertical="top"/>
      <protection locked="0"/>
    </xf>
    <xf numFmtId="0" fontId="10" fillId="2" borderId="2" xfId="3" applyNumberFormat="1" applyFont="1" applyFill="1" applyBorder="1" applyAlignment="1" applyProtection="1">
      <alignment horizontal="center" vertical="top"/>
      <protection locked="0"/>
    </xf>
    <xf numFmtId="0" fontId="10" fillId="2" borderId="0" xfId="3" applyNumberFormat="1" applyFont="1" applyFill="1" applyBorder="1" applyAlignment="1" applyProtection="1">
      <alignment horizontal="center" vertical="top"/>
      <protection locked="0"/>
    </xf>
    <xf numFmtId="0" fontId="10" fillId="12" borderId="15" xfId="3" applyNumberFormat="1" applyFont="1" applyFill="1" applyBorder="1" applyAlignment="1" applyProtection="1">
      <alignment horizontal="center" vertical="center"/>
      <protection locked="0"/>
    </xf>
    <xf numFmtId="0" fontId="10" fillId="12" borderId="3" xfId="3" applyNumberFormat="1" applyFont="1" applyFill="1" applyBorder="1" applyAlignment="1" applyProtection="1">
      <alignment horizontal="center" vertical="center"/>
      <protection locked="0"/>
    </xf>
    <xf numFmtId="0" fontId="10" fillId="12" borderId="4" xfId="3" applyNumberFormat="1" applyFont="1" applyFill="1" applyBorder="1" applyAlignment="1" applyProtection="1">
      <alignment horizontal="center" vertical="center"/>
      <protection locked="0"/>
    </xf>
    <xf numFmtId="0" fontId="10" fillId="12" borderId="28" xfId="3" applyNumberFormat="1" applyFont="1" applyFill="1" applyBorder="1" applyAlignment="1" applyProtection="1">
      <alignment horizontal="center" vertical="center"/>
      <protection locked="0"/>
    </xf>
    <xf numFmtId="0" fontId="11" fillId="12" borderId="8" xfId="3" applyNumberFormat="1" applyFont="1" applyFill="1" applyBorder="1" applyAlignment="1" applyProtection="1">
      <alignment horizontal="left" vertical="center"/>
    </xf>
    <xf numFmtId="0" fontId="11" fillId="12" borderId="0" xfId="3" applyNumberFormat="1" applyFont="1" applyFill="1" applyAlignment="1" applyProtection="1">
      <alignment horizontal="left" vertical="center"/>
    </xf>
    <xf numFmtId="0" fontId="11" fillId="12" borderId="2" xfId="3" applyNumberFormat="1" applyFont="1" applyFill="1" applyBorder="1" applyAlignment="1" applyProtection="1">
      <alignment horizontal="left" vertical="center"/>
    </xf>
    <xf numFmtId="0" fontId="11" fillId="12" borderId="30" xfId="3" applyNumberFormat="1" applyFont="1" applyFill="1" applyBorder="1" applyAlignment="1" applyProtection="1">
      <alignment horizontal="left" vertical="center"/>
    </xf>
    <xf numFmtId="0" fontId="11" fillId="12" borderId="4" xfId="3" applyNumberFormat="1" applyFont="1" applyFill="1" applyBorder="1" applyAlignment="1" applyProtection="1">
      <alignment horizontal="left" vertical="center"/>
    </xf>
    <xf numFmtId="0" fontId="11" fillId="12" borderId="5" xfId="3" applyNumberFormat="1" applyFont="1" applyFill="1" applyBorder="1" applyAlignment="1" applyProtection="1">
      <alignment horizontal="left" vertical="center"/>
    </xf>
    <xf numFmtId="0" fontId="20" fillId="0" borderId="15" xfId="3" applyNumberFormat="1" applyFont="1" applyFill="1" applyBorder="1" applyAlignment="1" applyProtection="1">
      <alignment horizontal="left" vertical="top"/>
      <protection locked="0"/>
    </xf>
    <xf numFmtId="0" fontId="20" fillId="0" borderId="10" xfId="3" applyNumberFormat="1" applyFont="1" applyFill="1" applyBorder="1" applyAlignment="1" applyProtection="1">
      <alignment horizontal="left" vertical="top"/>
      <protection locked="0"/>
    </xf>
    <xf numFmtId="0" fontId="20" fillId="0" borderId="13" xfId="3" applyNumberFormat="1" applyFont="1" applyFill="1" applyBorder="1" applyAlignment="1" applyProtection="1">
      <alignment horizontal="left" vertical="top"/>
      <protection locked="0"/>
    </xf>
    <xf numFmtId="0" fontId="20" fillId="0" borderId="1" xfId="3" applyNumberFormat="1" applyFont="1" applyFill="1" applyBorder="1" applyAlignment="1" applyProtection="1">
      <alignment horizontal="left" vertical="top"/>
      <protection locked="0"/>
    </xf>
    <xf numFmtId="0" fontId="20" fillId="0" borderId="0" xfId="3" applyNumberFormat="1" applyFont="1" applyFill="1" applyBorder="1" applyAlignment="1" applyProtection="1">
      <alignment horizontal="left" vertical="top"/>
      <protection locked="0"/>
    </xf>
    <xf numFmtId="0" fontId="20" fillId="0" borderId="2" xfId="3" applyNumberFormat="1" applyFont="1" applyFill="1" applyBorder="1" applyAlignment="1" applyProtection="1">
      <alignment horizontal="left" vertical="top"/>
      <protection locked="0"/>
    </xf>
    <xf numFmtId="0" fontId="28" fillId="12" borderId="13" xfId="3" applyNumberFormat="1" applyFont="1" applyFill="1" applyBorder="1" applyAlignment="1" applyProtection="1">
      <alignment horizontal="left" vertical="center" wrapText="1"/>
      <protection locked="0"/>
    </xf>
    <xf numFmtId="0" fontId="28" fillId="12" borderId="2" xfId="3" applyNumberFormat="1" applyFont="1" applyFill="1" applyBorder="1" applyAlignment="1" applyProtection="1">
      <alignment horizontal="left" vertical="center" wrapText="1"/>
      <protection locked="0"/>
    </xf>
    <xf numFmtId="0" fontId="96" fillId="10" borderId="124" xfId="0" applyNumberFormat="1" applyFont="1" applyFill="1" applyBorder="1" applyAlignment="1" applyProtection="1">
      <alignment horizontal="center" vertical="top" wrapText="1"/>
      <protection locked="0"/>
    </xf>
    <xf numFmtId="0" fontId="96" fillId="10" borderId="125" xfId="0" applyNumberFormat="1" applyFont="1" applyFill="1" applyBorder="1" applyAlignment="1" applyProtection="1">
      <alignment horizontal="center" vertical="top" wrapText="1"/>
      <protection locked="0"/>
    </xf>
    <xf numFmtId="0" fontId="10" fillId="2" borderId="3" xfId="3" applyNumberFormat="1" applyFont="1" applyFill="1" applyBorder="1" applyAlignment="1" applyProtection="1">
      <alignment horizontal="center" vertical="top"/>
      <protection locked="0"/>
    </xf>
    <xf numFmtId="0" fontId="10" fillId="2" borderId="4" xfId="3" applyNumberFormat="1" applyFont="1" applyFill="1" applyBorder="1" applyAlignment="1" applyProtection="1">
      <alignment horizontal="center" vertical="top"/>
      <protection locked="0"/>
    </xf>
    <xf numFmtId="0" fontId="10" fillId="2" borderId="5" xfId="3" applyNumberFormat="1" applyFont="1" applyFill="1" applyBorder="1" applyAlignment="1" applyProtection="1">
      <alignment horizontal="center" vertical="top"/>
      <protection locked="0"/>
    </xf>
    <xf numFmtId="0" fontId="20" fillId="2" borderId="15" xfId="3" applyNumberFormat="1" applyFont="1" applyFill="1" applyBorder="1" applyAlignment="1" applyProtection="1">
      <alignment horizontal="left" vertical="top"/>
      <protection locked="0"/>
    </xf>
    <xf numFmtId="0" fontId="20" fillId="2" borderId="13" xfId="3" applyNumberFormat="1" applyFont="1" applyFill="1" applyBorder="1" applyAlignment="1" applyProtection="1">
      <alignment horizontal="left" vertical="top"/>
      <protection locked="0"/>
    </xf>
    <xf numFmtId="0" fontId="20" fillId="2" borderId="0" xfId="3" applyNumberFormat="1" applyFont="1" applyFill="1" applyAlignment="1" applyProtection="1">
      <alignment horizontal="left" vertical="top"/>
      <protection locked="0"/>
    </xf>
    <xf numFmtId="0" fontId="20" fillId="2" borderId="3" xfId="3" applyNumberFormat="1" applyFont="1" applyFill="1" applyBorder="1" applyAlignment="1" applyProtection="1">
      <alignment horizontal="left" vertical="top"/>
      <protection locked="0"/>
    </xf>
    <xf numFmtId="0" fontId="20" fillId="2" borderId="4" xfId="3" applyNumberFormat="1" applyFont="1" applyFill="1" applyBorder="1" applyAlignment="1" applyProtection="1">
      <alignment horizontal="left" vertical="top"/>
      <protection locked="0"/>
    </xf>
    <xf numFmtId="0" fontId="20" fillId="2" borderId="5" xfId="3" applyNumberFormat="1" applyFont="1" applyFill="1" applyBorder="1" applyAlignment="1" applyProtection="1">
      <alignment horizontal="left" vertical="top"/>
      <protection locked="0"/>
    </xf>
    <xf numFmtId="0" fontId="10" fillId="0" borderId="15" xfId="3" applyNumberFormat="1" applyFont="1" applyFill="1" applyBorder="1" applyAlignment="1" applyProtection="1">
      <alignment horizontal="center" vertical="top"/>
      <protection locked="0"/>
    </xf>
    <xf numFmtId="0" fontId="10" fillId="0" borderId="10" xfId="3" applyNumberFormat="1" applyFont="1" applyFill="1" applyBorder="1" applyAlignment="1" applyProtection="1">
      <alignment horizontal="center" vertical="top"/>
      <protection locked="0"/>
    </xf>
    <xf numFmtId="0" fontId="10" fillId="0" borderId="13" xfId="3" applyNumberFormat="1" applyFont="1" applyFill="1" applyBorder="1" applyAlignment="1" applyProtection="1">
      <alignment horizontal="center" vertical="top"/>
      <protection locked="0"/>
    </xf>
    <xf numFmtId="0" fontId="10" fillId="0" borderId="1" xfId="3" applyNumberFormat="1" applyFont="1" applyFill="1" applyBorder="1" applyAlignment="1" applyProtection="1">
      <alignment horizontal="center" vertical="top"/>
      <protection locked="0"/>
    </xf>
    <xf numFmtId="0" fontId="10" fillId="0" borderId="0" xfId="3" applyNumberFormat="1" applyFont="1" applyFill="1" applyAlignment="1" applyProtection="1">
      <alignment horizontal="center" vertical="top"/>
      <protection locked="0"/>
    </xf>
    <xf numFmtId="0" fontId="10" fillId="0" borderId="2" xfId="3" applyNumberFormat="1" applyFont="1" applyFill="1" applyBorder="1" applyAlignment="1" applyProtection="1">
      <alignment horizontal="center" vertical="top"/>
      <protection locked="0"/>
    </xf>
    <xf numFmtId="0" fontId="10" fillId="0" borderId="3" xfId="3" applyNumberFormat="1" applyFont="1" applyFill="1" applyBorder="1" applyAlignment="1" applyProtection="1">
      <alignment horizontal="center" vertical="top"/>
      <protection locked="0"/>
    </xf>
    <xf numFmtId="0" fontId="10" fillId="0" borderId="4" xfId="3" applyNumberFormat="1" applyFont="1" applyFill="1" applyBorder="1" applyAlignment="1" applyProtection="1">
      <alignment horizontal="center" vertical="top"/>
      <protection locked="0"/>
    </xf>
    <xf numFmtId="0" fontId="10" fillId="0" borderId="5" xfId="3" applyNumberFormat="1" applyFont="1" applyFill="1" applyBorder="1" applyAlignment="1" applyProtection="1">
      <alignment horizontal="center" vertical="top"/>
      <protection locked="0"/>
    </xf>
    <xf numFmtId="0" fontId="11" fillId="12" borderId="2" xfId="3" applyNumberFormat="1" applyFont="1" applyFill="1" applyBorder="1" applyAlignment="1" applyProtection="1">
      <alignment horizontal="left" vertical="center" wrapText="1"/>
    </xf>
    <xf numFmtId="0" fontId="11" fillId="12" borderId="30" xfId="3" applyNumberFormat="1" applyFont="1" applyFill="1" applyBorder="1" applyAlignment="1" applyProtection="1">
      <alignment horizontal="left" vertical="center" wrapText="1"/>
    </xf>
    <xf numFmtId="0" fontId="11" fillId="12" borderId="4" xfId="3" applyNumberFormat="1" applyFont="1" applyFill="1" applyBorder="1" applyAlignment="1" applyProtection="1">
      <alignment horizontal="left" vertical="center" wrapText="1"/>
    </xf>
    <xf numFmtId="0" fontId="11" fillId="12" borderId="5" xfId="3" applyNumberFormat="1" applyFont="1" applyFill="1" applyBorder="1" applyAlignment="1" applyProtection="1">
      <alignment horizontal="left" vertical="center" wrapText="1"/>
    </xf>
    <xf numFmtId="0" fontId="15" fillId="5" borderId="30" xfId="3" applyNumberFormat="1" applyFont="1" applyFill="1" applyBorder="1" applyAlignment="1" applyProtection="1">
      <alignment horizontal="center" vertical="center"/>
      <protection locked="0"/>
    </xf>
    <xf numFmtId="0" fontId="15" fillId="5" borderId="4" xfId="3" applyNumberFormat="1" applyFont="1" applyFill="1" applyBorder="1" applyAlignment="1" applyProtection="1">
      <alignment horizontal="center" vertical="center"/>
      <protection locked="0"/>
    </xf>
    <xf numFmtId="0" fontId="15" fillId="5" borderId="28" xfId="3" applyNumberFormat="1" applyFont="1" applyFill="1" applyBorder="1" applyAlignment="1" applyProtection="1">
      <alignment horizontal="center" vertical="center"/>
      <protection locked="0"/>
    </xf>
    <xf numFmtId="0" fontId="10" fillId="0" borderId="0" xfId="3" applyNumberFormat="1" applyFont="1" applyFill="1" applyBorder="1" applyAlignment="1" applyProtection="1">
      <alignment horizontal="center" vertical="top"/>
      <protection locked="0"/>
    </xf>
    <xf numFmtId="0" fontId="28" fillId="12" borderId="33" xfId="3" applyNumberFormat="1" applyFont="1" applyFill="1" applyBorder="1" applyAlignment="1" applyProtection="1">
      <alignment horizontal="left" vertical="top" wrapText="1"/>
      <protection locked="0"/>
    </xf>
    <xf numFmtId="0" fontId="15" fillId="12" borderId="10" xfId="3" applyNumberFormat="1" applyFont="1" applyFill="1" applyBorder="1" applyAlignment="1" applyProtection="1">
      <alignment horizontal="left" vertical="top" wrapText="1"/>
      <protection locked="0"/>
    </xf>
    <xf numFmtId="0" fontId="15" fillId="12" borderId="13" xfId="3" applyNumberFormat="1" applyFont="1" applyFill="1" applyBorder="1" applyAlignment="1" applyProtection="1">
      <alignment horizontal="left" vertical="top" wrapText="1"/>
      <protection locked="0"/>
    </xf>
    <xf numFmtId="0" fontId="11" fillId="12" borderId="2" xfId="3" applyNumberFormat="1" applyFont="1" applyFill="1" applyBorder="1" applyAlignment="1" applyProtection="1">
      <alignment horizontal="left" vertical="top" wrapText="1"/>
    </xf>
    <xf numFmtId="0" fontId="11" fillId="12" borderId="30" xfId="3" applyNumberFormat="1" applyFont="1" applyFill="1" applyBorder="1" applyAlignment="1" applyProtection="1">
      <alignment horizontal="left" vertical="top" wrapText="1"/>
    </xf>
    <xf numFmtId="0" fontId="11" fillId="12" borderId="4" xfId="3" applyNumberFormat="1" applyFont="1" applyFill="1" applyBorder="1" applyAlignment="1" applyProtection="1">
      <alignment horizontal="left" vertical="top" wrapText="1"/>
    </xf>
    <xf numFmtId="0" fontId="11" fillId="12" borderId="5" xfId="3" applyNumberFormat="1" applyFont="1" applyFill="1" applyBorder="1" applyAlignment="1" applyProtection="1">
      <alignment horizontal="left" vertical="top" wrapText="1"/>
    </xf>
    <xf numFmtId="0" fontId="20" fillId="2" borderId="15" xfId="3" applyNumberFormat="1" applyFont="1" applyFill="1" applyBorder="1" applyAlignment="1" applyProtection="1">
      <alignment horizontal="center" vertical="center" wrapText="1"/>
      <protection locked="0"/>
    </xf>
    <xf numFmtId="0" fontId="20" fillId="2" borderId="10" xfId="3" applyNumberFormat="1" applyFont="1" applyFill="1" applyBorder="1" applyAlignment="1" applyProtection="1">
      <alignment horizontal="center" vertical="center" wrapText="1"/>
      <protection locked="0"/>
    </xf>
    <xf numFmtId="0" fontId="20" fillId="2" borderId="13" xfId="3" applyNumberFormat="1" applyFont="1" applyFill="1" applyBorder="1" applyAlignment="1" applyProtection="1">
      <alignment horizontal="center" vertical="center" wrapText="1"/>
      <protection locked="0"/>
    </xf>
    <xf numFmtId="0" fontId="20" fillId="2" borderId="1" xfId="3" applyNumberFormat="1" applyFont="1" applyFill="1" applyBorder="1" applyAlignment="1" applyProtection="1">
      <alignment horizontal="center" vertical="center" wrapText="1"/>
      <protection locked="0"/>
    </xf>
    <xf numFmtId="0" fontId="20" fillId="2" borderId="0" xfId="3" applyNumberFormat="1" applyFont="1" applyFill="1" applyBorder="1" applyAlignment="1" applyProtection="1">
      <alignment horizontal="center" vertical="center" wrapText="1"/>
      <protection locked="0"/>
    </xf>
    <xf numFmtId="0" fontId="20" fillId="2" borderId="2" xfId="3" applyNumberFormat="1" applyFont="1" applyFill="1" applyBorder="1" applyAlignment="1" applyProtection="1">
      <alignment horizontal="center" vertical="center" wrapText="1"/>
      <protection locked="0"/>
    </xf>
    <xf numFmtId="0" fontId="20" fillId="2" borderId="3" xfId="3" applyNumberFormat="1" applyFont="1" applyFill="1" applyBorder="1" applyAlignment="1" applyProtection="1">
      <alignment horizontal="center" vertical="center" wrapText="1"/>
      <protection locked="0"/>
    </xf>
    <xf numFmtId="0" fontId="20" fillId="2" borderId="4" xfId="3" applyNumberFormat="1" applyFont="1" applyFill="1" applyBorder="1" applyAlignment="1" applyProtection="1">
      <alignment horizontal="center" vertical="center" wrapText="1"/>
      <protection locked="0"/>
    </xf>
    <xf numFmtId="0" fontId="20" fillId="2" borderId="5" xfId="3" applyNumberFormat="1" applyFont="1" applyFill="1" applyBorder="1" applyAlignment="1" applyProtection="1">
      <alignment horizontal="center" vertical="center" wrapText="1"/>
      <protection locked="0"/>
    </xf>
    <xf numFmtId="0" fontId="22" fillId="12" borderId="33" xfId="3" applyNumberFormat="1" applyFont="1" applyFill="1" applyBorder="1" applyAlignment="1" applyProtection="1">
      <alignment horizontal="left"/>
      <protection locked="0"/>
    </xf>
    <xf numFmtId="0" fontId="22" fillId="12" borderId="10" xfId="3" applyNumberFormat="1" applyFont="1" applyFill="1" applyBorder="1" applyAlignment="1" applyProtection="1">
      <alignment horizontal="left"/>
      <protection locked="0"/>
    </xf>
    <xf numFmtId="0" fontId="22" fillId="12" borderId="13" xfId="3" applyNumberFormat="1" applyFont="1" applyFill="1" applyBorder="1" applyAlignment="1" applyProtection="1">
      <alignment horizontal="left"/>
      <protection locked="0"/>
    </xf>
    <xf numFmtId="0" fontId="11" fillId="12" borderId="0" xfId="3" applyNumberFormat="1" applyFont="1" applyFill="1" applyAlignment="1" applyProtection="1">
      <alignment horizontal="left" vertical="center" wrapText="1"/>
    </xf>
    <xf numFmtId="0" fontId="20" fillId="12" borderId="10" xfId="3" applyNumberFormat="1" applyFont="1" applyFill="1" applyBorder="1" applyAlignment="1" applyProtection="1">
      <alignment horizontal="left" vertical="center" wrapText="1"/>
      <protection locked="0"/>
    </xf>
    <xf numFmtId="0" fontId="20" fillId="12" borderId="13" xfId="3" applyNumberFormat="1" applyFont="1" applyFill="1" applyBorder="1" applyAlignment="1" applyProtection="1">
      <alignment horizontal="left" vertical="center" wrapText="1"/>
      <protection locked="0"/>
    </xf>
    <xf numFmtId="0" fontId="20" fillId="12" borderId="8" xfId="3" applyNumberFormat="1" applyFont="1" applyFill="1" applyBorder="1" applyAlignment="1" applyProtection="1">
      <alignment horizontal="left" vertical="center" wrapText="1"/>
      <protection locked="0"/>
    </xf>
    <xf numFmtId="0" fontId="20" fillId="12" borderId="0" xfId="3" applyNumberFormat="1" applyFont="1" applyFill="1" applyBorder="1" applyAlignment="1" applyProtection="1">
      <alignment horizontal="left" vertical="center" wrapText="1"/>
      <protection locked="0"/>
    </xf>
    <xf numFmtId="0" fontId="20" fillId="12" borderId="2" xfId="3" applyNumberFormat="1" applyFont="1" applyFill="1" applyBorder="1" applyAlignment="1" applyProtection="1">
      <alignment horizontal="left" vertical="center" wrapText="1"/>
      <protection locked="0"/>
    </xf>
    <xf numFmtId="0" fontId="28" fillId="12" borderId="33" xfId="3" applyNumberFormat="1" applyFont="1" applyFill="1" applyBorder="1" applyAlignment="1" applyProtection="1">
      <alignment horizontal="left" wrapText="1"/>
      <protection locked="0"/>
    </xf>
    <xf numFmtId="0" fontId="28" fillId="12" borderId="10" xfId="3" applyNumberFormat="1" applyFont="1" applyFill="1" applyBorder="1" applyAlignment="1" applyProtection="1">
      <alignment horizontal="left" wrapText="1"/>
      <protection locked="0"/>
    </xf>
    <xf numFmtId="0" fontId="28" fillId="12" borderId="13" xfId="3" applyNumberFormat="1" applyFont="1" applyFill="1" applyBorder="1" applyAlignment="1" applyProtection="1">
      <alignment horizontal="left" wrapText="1"/>
      <protection locked="0"/>
    </xf>
    <xf numFmtId="0" fontId="20" fillId="2" borderId="15" xfId="3" applyNumberFormat="1" applyFont="1" applyFill="1" applyBorder="1" applyAlignment="1" applyProtection="1">
      <alignment horizontal="left" vertical="top" wrapText="1"/>
      <protection locked="0"/>
    </xf>
    <xf numFmtId="0" fontId="10" fillId="26" borderId="15" xfId="3" applyNumberFormat="1" applyFont="1" applyFill="1" applyBorder="1" applyAlignment="1" applyProtection="1">
      <alignment horizontal="center" vertical="top"/>
      <protection locked="0"/>
    </xf>
    <xf numFmtId="0" fontId="10" fillId="0" borderId="18" xfId="3" applyBorder="1" applyAlignment="1" applyProtection="1">
      <alignment horizontal="center"/>
      <protection locked="0"/>
    </xf>
    <xf numFmtId="0" fontId="10" fillId="0" borderId="23" xfId="3" applyBorder="1" applyAlignment="1" applyProtection="1">
      <alignment horizontal="center"/>
      <protection locked="0"/>
    </xf>
    <xf numFmtId="0" fontId="10" fillId="0" borderId="8" xfId="3" applyBorder="1" applyAlignment="1" applyProtection="1">
      <alignment horizontal="center"/>
      <protection locked="0"/>
    </xf>
    <xf numFmtId="0" fontId="10" fillId="0" borderId="0" xfId="3" applyAlignment="1" applyProtection="1">
      <alignment horizontal="center"/>
      <protection locked="0"/>
    </xf>
    <xf numFmtId="0" fontId="10" fillId="0" borderId="14" xfId="3" applyBorder="1" applyAlignment="1" applyProtection="1">
      <alignment horizontal="center"/>
      <protection locked="0"/>
    </xf>
    <xf numFmtId="0" fontId="10" fillId="0" borderId="11" xfId="3" applyBorder="1" applyAlignment="1" applyProtection="1">
      <alignment horizontal="center"/>
      <protection locked="0"/>
    </xf>
    <xf numFmtId="0" fontId="25" fillId="0" borderId="18" xfId="3" applyFont="1" applyBorder="1" applyAlignment="1" applyProtection="1">
      <alignment horizontal="center" vertical="center" wrapText="1"/>
      <protection locked="0"/>
    </xf>
    <xf numFmtId="0" fontId="25" fillId="0" borderId="23" xfId="3" applyFont="1" applyBorder="1" applyAlignment="1" applyProtection="1">
      <alignment horizontal="center" vertical="center" wrapText="1"/>
      <protection locked="0"/>
    </xf>
    <xf numFmtId="0" fontId="25" fillId="0" borderId="16" xfId="3" applyFont="1" applyBorder="1" applyAlignment="1" applyProtection="1">
      <alignment horizontal="center" vertical="center" wrapText="1"/>
      <protection locked="0"/>
    </xf>
    <xf numFmtId="0" fontId="25" fillId="0" borderId="8" xfId="3" applyFont="1" applyBorder="1" applyAlignment="1" applyProtection="1">
      <alignment horizontal="center" vertical="center" wrapText="1"/>
      <protection locked="0"/>
    </xf>
    <xf numFmtId="0" fontId="25" fillId="0" borderId="0" xfId="3" applyFont="1" applyAlignment="1" applyProtection="1">
      <alignment horizontal="center" vertical="center" wrapText="1"/>
      <protection locked="0"/>
    </xf>
    <xf numFmtId="0" fontId="25" fillId="0" borderId="9" xfId="3" applyFont="1" applyBorder="1" applyAlignment="1" applyProtection="1">
      <alignment horizontal="center" vertical="center" wrapText="1"/>
      <protection locked="0"/>
    </xf>
    <xf numFmtId="0" fontId="25" fillId="0" borderId="14" xfId="3" applyFont="1" applyBorder="1" applyAlignment="1" applyProtection="1">
      <alignment horizontal="center" vertical="center" wrapText="1"/>
      <protection locked="0"/>
    </xf>
    <xf numFmtId="0" fontId="25" fillId="0" borderId="11" xfId="3" applyFont="1" applyBorder="1" applyAlignment="1" applyProtection="1">
      <alignment horizontal="center" vertical="center" wrapText="1"/>
      <protection locked="0"/>
    </xf>
    <xf numFmtId="0" fontId="25" fillId="0" borderId="12" xfId="3" applyFont="1" applyBorder="1" applyAlignment="1" applyProtection="1">
      <alignment horizontal="center" vertical="center" wrapText="1"/>
      <protection locked="0"/>
    </xf>
    <xf numFmtId="0" fontId="22" fillId="2" borderId="16" xfId="3" applyFont="1" applyFill="1" applyBorder="1" applyAlignment="1" applyProtection="1">
      <alignment horizontal="center" vertical="center"/>
      <protection locked="0"/>
    </xf>
    <xf numFmtId="0" fontId="11" fillId="0" borderId="0" xfId="3" applyFont="1" applyAlignment="1" applyProtection="1">
      <alignment horizontal="center" vertical="center" wrapText="1"/>
      <protection locked="0"/>
    </xf>
    <xf numFmtId="164" fontId="22" fillId="2" borderId="0" xfId="3" applyNumberFormat="1" applyFont="1" applyFill="1" applyAlignment="1" applyProtection="1">
      <alignment horizontal="center" vertical="center" wrapText="1"/>
      <protection locked="0"/>
    </xf>
    <xf numFmtId="164" fontId="22" fillId="2" borderId="9" xfId="3" applyNumberFormat="1" applyFont="1" applyFill="1" applyBorder="1" applyAlignment="1" applyProtection="1">
      <alignment horizontal="center" vertical="center" wrapText="1"/>
      <protection locked="0"/>
    </xf>
    <xf numFmtId="17" fontId="22" fillId="2" borderId="12" xfId="3" applyNumberFormat="1" applyFont="1" applyFill="1" applyBorder="1" applyAlignment="1" applyProtection="1">
      <alignment horizontal="center" vertical="center"/>
      <protection locked="0"/>
    </xf>
    <xf numFmtId="0" fontId="29" fillId="12" borderId="18" xfId="3" applyFont="1" applyFill="1" applyBorder="1" applyAlignment="1" applyProtection="1">
      <alignment horizontal="center" vertical="center" wrapText="1"/>
      <protection locked="0"/>
    </xf>
    <xf numFmtId="0" fontId="29" fillId="12" borderId="23" xfId="3" applyFont="1" applyFill="1" applyBorder="1" applyAlignment="1" applyProtection="1">
      <alignment horizontal="center" vertical="center" wrapText="1"/>
      <protection locked="0"/>
    </xf>
    <xf numFmtId="0" fontId="29" fillId="12" borderId="16" xfId="3" applyFont="1" applyFill="1" applyBorder="1" applyAlignment="1" applyProtection="1">
      <alignment horizontal="center" vertical="center" wrapText="1"/>
      <protection locked="0"/>
    </xf>
    <xf numFmtId="0" fontId="39" fillId="12" borderId="14" xfId="3" applyNumberFormat="1" applyFont="1" applyFill="1" applyBorder="1" applyAlignment="1" applyProtection="1">
      <alignment horizontal="center" vertical="center"/>
      <protection locked="0"/>
    </xf>
    <xf numFmtId="0" fontId="48" fillId="12" borderId="11" xfId="3" applyNumberFormat="1" applyFont="1" applyFill="1" applyBorder="1" applyAlignment="1" applyProtection="1">
      <alignment horizontal="center" vertical="center"/>
      <protection locked="0"/>
    </xf>
    <xf numFmtId="0" fontId="48" fillId="12" borderId="12" xfId="3" applyNumberFormat="1" applyFont="1" applyFill="1" applyBorder="1" applyAlignment="1" applyProtection="1">
      <alignment horizontal="center" vertical="center"/>
      <protection locked="0"/>
    </xf>
    <xf numFmtId="0" fontId="38" fillId="13" borderId="18" xfId="3" applyNumberFormat="1" applyFont="1" applyFill="1" applyBorder="1" applyAlignment="1" applyProtection="1">
      <alignment horizontal="center" vertical="center" wrapText="1"/>
      <protection locked="0"/>
    </xf>
    <xf numFmtId="0" fontId="38" fillId="13" borderId="23" xfId="3" applyNumberFormat="1" applyFont="1" applyFill="1" applyBorder="1" applyAlignment="1" applyProtection="1">
      <alignment horizontal="center" vertical="center" wrapText="1"/>
      <protection locked="0"/>
    </xf>
    <xf numFmtId="0" fontId="38" fillId="13" borderId="26" xfId="3" applyNumberFormat="1" applyFont="1" applyFill="1" applyBorder="1" applyAlignment="1" applyProtection="1">
      <alignment horizontal="center" vertical="center" wrapText="1"/>
      <protection locked="0"/>
    </xf>
    <xf numFmtId="0" fontId="38" fillId="13" borderId="14" xfId="3" applyNumberFormat="1" applyFont="1" applyFill="1" applyBorder="1" applyAlignment="1" applyProtection="1">
      <alignment horizontal="center" vertical="center" wrapText="1"/>
      <protection locked="0"/>
    </xf>
    <xf numFmtId="0" fontId="38" fillId="13" borderId="11" xfId="3" applyNumberFormat="1" applyFont="1" applyFill="1" applyBorder="1" applyAlignment="1" applyProtection="1">
      <alignment horizontal="center" vertical="center" wrapText="1"/>
      <protection locked="0"/>
    </xf>
    <xf numFmtId="0" fontId="38" fillId="13" borderId="34" xfId="3" applyNumberFormat="1" applyFont="1" applyFill="1" applyBorder="1" applyAlignment="1" applyProtection="1">
      <alignment horizontal="center" vertical="center" wrapText="1"/>
      <protection locked="0"/>
    </xf>
    <xf numFmtId="0" fontId="38" fillId="13" borderId="27" xfId="3" applyNumberFormat="1" applyFont="1" applyFill="1" applyBorder="1" applyAlignment="1" applyProtection="1">
      <alignment horizontal="center" vertical="center" wrapText="1"/>
      <protection locked="0"/>
    </xf>
    <xf numFmtId="0" fontId="38" fillId="13" borderId="35" xfId="3" applyNumberFormat="1" applyFont="1" applyFill="1" applyBorder="1" applyAlignment="1" applyProtection="1">
      <alignment horizontal="center" vertical="center" wrapText="1"/>
      <protection locked="0"/>
    </xf>
    <xf numFmtId="0" fontId="104" fillId="13" borderId="27" xfId="3" applyNumberFormat="1" applyFont="1" applyFill="1" applyBorder="1" applyAlignment="1" applyProtection="1">
      <alignment horizontal="center" vertical="center"/>
      <protection locked="0"/>
    </xf>
    <xf numFmtId="0" fontId="104" fillId="13" borderId="23" xfId="3" applyNumberFormat="1" applyFont="1" applyFill="1" applyBorder="1" applyAlignment="1" applyProtection="1">
      <alignment horizontal="center" vertical="center"/>
      <protection locked="0"/>
    </xf>
    <xf numFmtId="0" fontId="104" fillId="13" borderId="26" xfId="3" applyNumberFormat="1" applyFont="1" applyFill="1" applyBorder="1" applyAlignment="1" applyProtection="1">
      <alignment horizontal="center" vertical="center"/>
      <protection locked="0"/>
    </xf>
    <xf numFmtId="0" fontId="38" fillId="13" borderId="16" xfId="3" applyNumberFormat="1" applyFont="1" applyFill="1" applyBorder="1" applyAlignment="1" applyProtection="1">
      <alignment horizontal="center" vertical="center" wrapText="1"/>
      <protection locked="0"/>
    </xf>
    <xf numFmtId="0" fontId="38" fillId="13" borderId="12" xfId="3" applyNumberFormat="1" applyFont="1" applyFill="1" applyBorder="1" applyAlignment="1" applyProtection="1">
      <alignment horizontal="center" vertical="center" wrapText="1"/>
      <protection locked="0"/>
    </xf>
    <xf numFmtId="0" fontId="104" fillId="13" borderId="35" xfId="3" applyNumberFormat="1" applyFont="1" applyFill="1" applyBorder="1" applyAlignment="1" applyProtection="1">
      <alignment horizontal="center" vertical="center"/>
      <protection locked="0"/>
    </xf>
    <xf numFmtId="0" fontId="38" fillId="13" borderId="11" xfId="3" applyNumberFormat="1" applyFont="1" applyFill="1" applyBorder="1" applyAlignment="1" applyProtection="1">
      <alignment horizontal="center" vertical="center"/>
      <protection locked="0"/>
    </xf>
    <xf numFmtId="0" fontId="38" fillId="13" borderId="34" xfId="3" applyNumberFormat="1" applyFont="1" applyFill="1" applyBorder="1" applyAlignment="1" applyProtection="1">
      <alignment horizontal="center" vertical="center"/>
      <protection locked="0"/>
    </xf>
    <xf numFmtId="0" fontId="39" fillId="12" borderId="8" xfId="3" applyFont="1" applyFill="1" applyBorder="1" applyAlignment="1" applyProtection="1">
      <alignment horizontal="center" vertical="center" wrapText="1"/>
      <protection locked="0"/>
    </xf>
    <xf numFmtId="0" fontId="48" fillId="12" borderId="0" xfId="3" applyFont="1" applyFill="1" applyAlignment="1" applyProtection="1">
      <alignment horizontal="center" vertical="center" wrapText="1"/>
      <protection locked="0"/>
    </xf>
    <xf numFmtId="0" fontId="48" fillId="12" borderId="9" xfId="3" applyFont="1" applyFill="1" applyBorder="1" applyAlignment="1" applyProtection="1">
      <alignment horizontal="center" vertical="center" wrapText="1"/>
      <protection locked="0"/>
    </xf>
    <xf numFmtId="0" fontId="10" fillId="2" borderId="6" xfId="3" applyNumberFormat="1" applyFont="1" applyFill="1" applyBorder="1" applyAlignment="1" applyProtection="1">
      <alignment horizontal="center" vertical="center"/>
      <protection locked="0"/>
    </xf>
    <xf numFmtId="0" fontId="10" fillId="2" borderId="7" xfId="3" applyNumberFormat="1" applyFont="1" applyFill="1" applyBorder="1" applyAlignment="1" applyProtection="1">
      <alignment horizontal="center" vertical="center"/>
      <protection locked="0"/>
    </xf>
    <xf numFmtId="0" fontId="10" fillId="2" borderId="22" xfId="3" applyNumberFormat="1" applyFont="1" applyFill="1" applyBorder="1" applyAlignment="1" applyProtection="1">
      <alignment horizontal="center" vertical="center"/>
      <protection locked="0"/>
    </xf>
    <xf numFmtId="0" fontId="10" fillId="2" borderId="29" xfId="3" applyNumberFormat="1" applyFont="1" applyFill="1" applyBorder="1" applyAlignment="1" applyProtection="1">
      <alignment horizontal="center" vertical="center"/>
      <protection locked="0"/>
    </xf>
    <xf numFmtId="0" fontId="41" fillId="2" borderId="6" xfId="0" applyNumberFormat="1" applyFont="1" applyFill="1" applyBorder="1" applyAlignment="1" applyProtection="1">
      <alignment horizontal="center" vertical="center"/>
      <protection locked="0"/>
    </xf>
    <xf numFmtId="0" fontId="41" fillId="2" borderId="7" xfId="0" applyNumberFormat="1" applyFont="1" applyFill="1" applyBorder="1" applyAlignment="1" applyProtection="1">
      <alignment horizontal="center" vertical="center"/>
      <protection locked="0"/>
    </xf>
    <xf numFmtId="0" fontId="41" fillId="2" borderId="22" xfId="0" applyNumberFormat="1" applyFont="1" applyFill="1" applyBorder="1" applyAlignment="1" applyProtection="1">
      <alignment horizontal="center" vertical="center"/>
      <protection locked="0"/>
    </xf>
    <xf numFmtId="0" fontId="41" fillId="2" borderId="29" xfId="0" applyNumberFormat="1" applyFont="1" applyFill="1" applyBorder="1" applyAlignment="1" applyProtection="1">
      <alignment horizontal="center" vertical="center"/>
      <protection locked="0"/>
    </xf>
    <xf numFmtId="0" fontId="10" fillId="2" borderId="15" xfId="0" applyFont="1" applyFill="1" applyBorder="1" applyAlignment="1">
      <alignment horizontal="center"/>
    </xf>
    <xf numFmtId="0" fontId="10" fillId="2" borderId="10" xfId="0" applyFont="1" applyFill="1" applyBorder="1" applyAlignment="1">
      <alignment horizontal="center"/>
    </xf>
    <xf numFmtId="0" fontId="10" fillId="2" borderId="13" xfId="0" applyFont="1" applyFill="1" applyBorder="1" applyAlignment="1">
      <alignment horizontal="center"/>
    </xf>
    <xf numFmtId="0" fontId="10" fillId="2" borderId="3" xfId="0" applyFont="1" applyFill="1" applyBorder="1" applyAlignment="1">
      <alignment horizontal="center"/>
    </xf>
    <xf numFmtId="0" fontId="10" fillId="2" borderId="4" xfId="0" applyFont="1" applyFill="1" applyBorder="1" applyAlignment="1">
      <alignment horizontal="center"/>
    </xf>
    <xf numFmtId="0" fontId="10" fillId="2" borderId="5" xfId="0" applyFont="1" applyFill="1" applyBorder="1" applyAlignment="1">
      <alignment horizontal="center"/>
    </xf>
    <xf numFmtId="0" fontId="10" fillId="12" borderId="0" xfId="3" applyFill="1" applyAlignment="1">
      <alignment horizontal="left" wrapText="1"/>
    </xf>
    <xf numFmtId="0" fontId="20" fillId="12" borderId="1" xfId="3" applyFont="1" applyFill="1" applyBorder="1" applyAlignment="1">
      <alignment horizontal="left" vertical="center"/>
    </xf>
    <xf numFmtId="0" fontId="20" fillId="12" borderId="0" xfId="3" applyFont="1" applyFill="1" applyAlignment="1">
      <alignment horizontal="left" vertical="center"/>
    </xf>
    <xf numFmtId="0" fontId="10" fillId="2" borderId="167" xfId="3" applyFill="1" applyBorder="1" applyAlignment="1" applyProtection="1">
      <alignment horizontal="center" vertical="center"/>
      <protection locked="0"/>
    </xf>
    <xf numFmtId="0" fontId="10" fillId="2" borderId="10" xfId="3" applyFill="1" applyBorder="1" applyAlignment="1" applyProtection="1">
      <alignment horizontal="center" vertical="center"/>
      <protection locked="0"/>
    </xf>
    <xf numFmtId="0" fontId="10" fillId="2" borderId="168" xfId="3" applyFill="1" applyBorder="1" applyAlignment="1" applyProtection="1">
      <alignment horizontal="center" vertical="center"/>
      <protection locked="0"/>
    </xf>
    <xf numFmtId="0" fontId="20" fillId="2" borderId="24" xfId="0" applyFont="1" applyFill="1" applyBorder="1" applyAlignment="1" applyProtection="1">
      <alignment horizontal="center"/>
      <protection locked="0"/>
    </xf>
    <xf numFmtId="0" fontId="15" fillId="12" borderId="33" xfId="3" applyFont="1" applyFill="1" applyBorder="1" applyAlignment="1">
      <alignment horizontal="center" vertical="center" wrapText="1"/>
    </xf>
    <xf numFmtId="0" fontId="15" fillId="12" borderId="10" xfId="3" applyFont="1" applyFill="1" applyBorder="1" applyAlignment="1">
      <alignment horizontal="center" vertical="center" wrapText="1"/>
    </xf>
    <xf numFmtId="0" fontId="15" fillId="12" borderId="13" xfId="3" applyFont="1" applyFill="1" applyBorder="1" applyAlignment="1">
      <alignment horizontal="center" vertical="center" wrapText="1"/>
    </xf>
    <xf numFmtId="0" fontId="29" fillId="12" borderId="30" xfId="3" applyFont="1" applyFill="1" applyBorder="1" applyAlignment="1">
      <alignment horizontal="center" vertical="center" wrapText="1"/>
    </xf>
    <xf numFmtId="0" fontId="29" fillId="12" borderId="4" xfId="3" applyFont="1" applyFill="1" applyBorder="1" applyAlignment="1">
      <alignment horizontal="center" vertical="center" wrapText="1"/>
    </xf>
    <xf numFmtId="0" fontId="29" fillId="12" borderId="5" xfId="3" applyFont="1" applyFill="1" applyBorder="1" applyAlignment="1">
      <alignment horizontal="center" vertical="center" wrapText="1"/>
    </xf>
    <xf numFmtId="0" fontId="10" fillId="2" borderId="15" xfId="3" applyFill="1" applyBorder="1" applyAlignment="1" applyProtection="1">
      <alignment horizontal="left" vertical="top"/>
      <protection locked="0"/>
    </xf>
    <xf numFmtId="0" fontId="10" fillId="2" borderId="10" xfId="3" applyFill="1" applyBorder="1" applyAlignment="1" applyProtection="1">
      <alignment horizontal="left" vertical="top"/>
      <protection locked="0"/>
    </xf>
    <xf numFmtId="0" fontId="10" fillId="2" borderId="13" xfId="3" applyFill="1" applyBorder="1" applyAlignment="1" applyProtection="1">
      <alignment horizontal="left" vertical="top"/>
      <protection locked="0"/>
    </xf>
    <xf numFmtId="0" fontId="10" fillId="2" borderId="3" xfId="3" applyFill="1" applyBorder="1" applyAlignment="1" applyProtection="1">
      <alignment horizontal="left" vertical="top"/>
      <protection locked="0"/>
    </xf>
    <xf numFmtId="0" fontId="10" fillId="2" borderId="4" xfId="3" applyFill="1" applyBorder="1" applyAlignment="1" applyProtection="1">
      <alignment horizontal="left" vertical="top"/>
      <protection locked="0"/>
    </xf>
    <xf numFmtId="0" fontId="10" fillId="2" borderId="5" xfId="3" applyFill="1" applyBorder="1" applyAlignment="1" applyProtection="1">
      <alignment horizontal="left" vertical="top"/>
      <protection locked="0"/>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22" xfId="0" applyFont="1" applyFill="1" applyBorder="1" applyAlignment="1">
      <alignment horizontal="center"/>
    </xf>
    <xf numFmtId="0" fontId="10" fillId="12" borderId="0" xfId="3" applyFill="1" applyAlignment="1">
      <alignment horizontal="center" vertical="center"/>
    </xf>
    <xf numFmtId="0" fontId="10" fillId="12" borderId="2" xfId="3" applyFill="1" applyBorder="1" applyAlignment="1">
      <alignment horizontal="center" vertical="center"/>
    </xf>
    <xf numFmtId="0" fontId="10" fillId="2" borderId="0" xfId="3" applyFill="1" applyBorder="1" applyAlignment="1" applyProtection="1">
      <alignment horizontal="left" vertical="center"/>
      <protection locked="0"/>
    </xf>
    <xf numFmtId="0" fontId="10" fillId="2" borderId="15" xfId="3" applyFill="1" applyBorder="1" applyAlignment="1" applyProtection="1">
      <alignment horizontal="center" vertical="center"/>
      <protection locked="0"/>
    </xf>
    <xf numFmtId="0" fontId="10" fillId="2" borderId="13" xfId="3" applyFill="1" applyBorder="1" applyAlignment="1" applyProtection="1">
      <alignment horizontal="center" vertical="center"/>
      <protection locked="0"/>
    </xf>
    <xf numFmtId="0" fontId="10" fillId="2" borderId="3" xfId="3" applyFill="1" applyBorder="1" applyAlignment="1" applyProtection="1">
      <alignment horizontal="center" vertical="center"/>
      <protection locked="0"/>
    </xf>
    <xf numFmtId="0" fontId="10" fillId="2" borderId="4" xfId="3" applyFill="1" applyBorder="1" applyAlignment="1" applyProtection="1">
      <alignment horizontal="center" vertical="center"/>
      <protection locked="0"/>
    </xf>
    <xf numFmtId="0" fontId="10" fillId="2" borderId="5" xfId="3" applyFill="1" applyBorder="1" applyAlignment="1" applyProtection="1">
      <alignment horizontal="center" vertical="center"/>
      <protection locked="0"/>
    </xf>
    <xf numFmtId="0" fontId="10" fillId="12" borderId="0" xfId="3" applyFill="1" applyAlignment="1">
      <alignment horizontal="left" vertical="top"/>
    </xf>
    <xf numFmtId="0" fontId="10" fillId="12" borderId="2" xfId="3" applyFill="1" applyBorder="1" applyAlignment="1">
      <alignment horizontal="left" vertical="top"/>
    </xf>
    <xf numFmtId="0" fontId="10" fillId="12" borderId="15" xfId="3" applyFill="1" applyBorder="1" applyAlignment="1">
      <alignment horizontal="center" vertical="center"/>
    </xf>
    <xf numFmtId="0" fontId="10" fillId="12" borderId="10" xfId="3" applyFill="1" applyBorder="1" applyAlignment="1">
      <alignment horizontal="center" vertical="center"/>
    </xf>
    <xf numFmtId="0" fontId="10" fillId="12" borderId="31" xfId="3" applyFill="1" applyBorder="1" applyAlignment="1">
      <alignment horizontal="center" vertical="center"/>
    </xf>
    <xf numFmtId="0" fontId="10" fillId="12" borderId="1" xfId="3" applyFill="1" applyBorder="1" applyAlignment="1">
      <alignment horizontal="center" vertical="center"/>
    </xf>
    <xf numFmtId="0" fontId="10" fillId="12" borderId="9" xfId="3" applyFill="1" applyBorder="1" applyAlignment="1">
      <alignment horizontal="center" vertical="center"/>
    </xf>
    <xf numFmtId="0" fontId="10" fillId="12" borderId="3" xfId="3" applyFill="1" applyBorder="1" applyAlignment="1">
      <alignment horizontal="center" vertical="center"/>
    </xf>
    <xf numFmtId="0" fontId="10" fillId="12" borderId="4" xfId="3" applyFill="1" applyBorder="1" applyAlignment="1">
      <alignment horizontal="center" vertical="center"/>
    </xf>
    <xf numFmtId="0" fontId="10" fillId="12" borderId="28" xfId="3" applyFill="1" applyBorder="1" applyAlignment="1">
      <alignment horizontal="center" vertical="center"/>
    </xf>
    <xf numFmtId="0" fontId="39" fillId="12" borderId="14" xfId="3" applyFont="1" applyFill="1" applyBorder="1" applyAlignment="1">
      <alignment horizontal="center" vertical="center"/>
    </xf>
    <xf numFmtId="0" fontId="48" fillId="12" borderId="11" xfId="3" applyFont="1" applyFill="1" applyBorder="1" applyAlignment="1">
      <alignment horizontal="center" vertical="center"/>
    </xf>
    <xf numFmtId="0" fontId="48" fillId="12" borderId="12" xfId="3" applyFont="1" applyFill="1" applyBorder="1" applyAlignment="1">
      <alignment horizontal="center" vertical="center"/>
    </xf>
    <xf numFmtId="0" fontId="38" fillId="13" borderId="18" xfId="3" applyFont="1" applyFill="1" applyBorder="1" applyAlignment="1">
      <alignment horizontal="center" vertical="center" wrapText="1"/>
    </xf>
    <xf numFmtId="0" fontId="38" fillId="13" borderId="23" xfId="3" applyFont="1" applyFill="1" applyBorder="1" applyAlignment="1">
      <alignment horizontal="center" vertical="center" wrapText="1"/>
    </xf>
    <xf numFmtId="0" fontId="38" fillId="13" borderId="26" xfId="3" applyFont="1" applyFill="1" applyBorder="1" applyAlignment="1">
      <alignment horizontal="center" vertical="center" wrapText="1"/>
    </xf>
    <xf numFmtId="0" fontId="38" fillId="13" borderId="27" xfId="3" applyFont="1" applyFill="1" applyBorder="1" applyAlignment="1">
      <alignment horizontal="center" vertical="center" wrapText="1"/>
    </xf>
    <xf numFmtId="0" fontId="38" fillId="13" borderId="16" xfId="3" applyFont="1" applyFill="1" applyBorder="1" applyAlignment="1">
      <alignment horizontal="center" vertical="center" wrapText="1"/>
    </xf>
    <xf numFmtId="0" fontId="11" fillId="0" borderId="0" xfId="3" applyFont="1" applyAlignment="1">
      <alignment horizontal="center" vertical="center" wrapText="1"/>
    </xf>
    <xf numFmtId="0" fontId="41" fillId="2" borderId="24" xfId="0" applyFont="1" applyFill="1" applyBorder="1" applyAlignment="1" applyProtection="1">
      <alignment horizontal="center" vertical="center"/>
      <protection locked="0"/>
    </xf>
    <xf numFmtId="0" fontId="25" fillId="0" borderId="18" xfId="3" applyFont="1" applyBorder="1" applyAlignment="1">
      <alignment horizontal="center" vertical="center" wrapText="1"/>
    </xf>
    <xf numFmtId="0" fontId="25" fillId="0" borderId="23" xfId="3" applyFont="1" applyBorder="1" applyAlignment="1">
      <alignment horizontal="center" vertical="center" wrapText="1"/>
    </xf>
    <xf numFmtId="0" fontId="25" fillId="0" borderId="16" xfId="3" applyFont="1" applyBorder="1" applyAlignment="1">
      <alignment horizontal="center" vertical="center" wrapText="1"/>
    </xf>
    <xf numFmtId="0" fontId="25" fillId="0" borderId="8" xfId="3" applyFont="1" applyBorder="1" applyAlignment="1">
      <alignment horizontal="center" vertical="center" wrapText="1"/>
    </xf>
    <xf numFmtId="0" fontId="25" fillId="0" borderId="0" xfId="3" applyFont="1" applyAlignment="1">
      <alignment horizontal="center" vertical="center" wrapText="1"/>
    </xf>
    <xf numFmtId="0" fontId="25" fillId="0" borderId="9" xfId="3" applyFont="1" applyBorder="1" applyAlignment="1">
      <alignment horizontal="center" vertical="center" wrapText="1"/>
    </xf>
    <xf numFmtId="0" fontId="25" fillId="0" borderId="14" xfId="3" applyFont="1" applyBorder="1" applyAlignment="1">
      <alignment horizontal="center" vertical="center" wrapText="1"/>
    </xf>
    <xf numFmtId="0" fontId="25" fillId="0" borderId="11" xfId="3" applyFont="1" applyBorder="1" applyAlignment="1">
      <alignment horizontal="center" vertical="center" wrapText="1"/>
    </xf>
    <xf numFmtId="0" fontId="25" fillId="0" borderId="12" xfId="3" applyFont="1" applyBorder="1" applyAlignment="1">
      <alignment horizontal="center" vertical="center" wrapText="1"/>
    </xf>
    <xf numFmtId="0" fontId="29" fillId="12" borderId="18" xfId="3" applyFont="1" applyFill="1" applyBorder="1" applyAlignment="1">
      <alignment horizontal="center" vertical="center" wrapText="1"/>
    </xf>
    <xf numFmtId="0" fontId="29" fillId="12" borderId="23" xfId="3" applyFont="1" applyFill="1" applyBorder="1" applyAlignment="1">
      <alignment horizontal="center" vertical="center" wrapText="1"/>
    </xf>
    <xf numFmtId="0" fontId="29" fillId="12" borderId="16" xfId="3" applyFont="1" applyFill="1" applyBorder="1" applyAlignment="1">
      <alignment horizontal="center" vertical="center" wrapText="1"/>
    </xf>
    <xf numFmtId="0" fontId="39" fillId="12" borderId="14" xfId="3" applyFont="1" applyFill="1" applyBorder="1" applyAlignment="1">
      <alignment horizontal="center" vertical="center" wrapText="1"/>
    </xf>
    <xf numFmtId="0" fontId="39" fillId="12" borderId="11" xfId="3" applyFont="1" applyFill="1" applyBorder="1" applyAlignment="1">
      <alignment horizontal="center" vertical="center" wrapText="1"/>
    </xf>
    <xf numFmtId="0" fontId="39" fillId="12" borderId="12" xfId="3" applyFont="1" applyFill="1" applyBorder="1" applyAlignment="1">
      <alignment horizontal="center" vertical="center" wrapText="1"/>
    </xf>
    <xf numFmtId="0" fontId="10" fillId="0" borderId="18" xfId="3" applyBorder="1" applyAlignment="1">
      <alignment horizontal="center"/>
    </xf>
    <xf numFmtId="0" fontId="10" fillId="0" borderId="23" xfId="3" applyBorder="1" applyAlignment="1">
      <alignment horizontal="center"/>
    </xf>
    <xf numFmtId="0" fontId="10" fillId="0" borderId="8" xfId="3" applyBorder="1" applyAlignment="1">
      <alignment horizontal="center"/>
    </xf>
    <xf numFmtId="0" fontId="10" fillId="0" borderId="0" xfId="3" applyAlignment="1">
      <alignment horizontal="center"/>
    </xf>
    <xf numFmtId="0" fontId="10" fillId="0" borderId="14" xfId="3" applyBorder="1" applyAlignment="1">
      <alignment horizontal="center"/>
    </xf>
    <xf numFmtId="0" fontId="10" fillId="0" borderId="11" xfId="3" applyBorder="1" applyAlignment="1">
      <alignment horizontal="center"/>
    </xf>
    <xf numFmtId="17" fontId="22" fillId="2" borderId="11" xfId="3" applyNumberFormat="1" applyFont="1" applyFill="1" applyBorder="1" applyAlignment="1">
      <alignment horizontal="center" vertical="center"/>
    </xf>
    <xf numFmtId="17" fontId="22" fillId="2" borderId="12" xfId="3" applyNumberFormat="1" applyFont="1" applyFill="1" applyBorder="1" applyAlignment="1">
      <alignment horizontal="center" vertical="center"/>
    </xf>
    <xf numFmtId="164" fontId="22" fillId="2" borderId="0" xfId="3" applyNumberFormat="1" applyFont="1" applyFill="1" applyAlignment="1">
      <alignment horizontal="center" vertical="center" wrapText="1"/>
    </xf>
    <xf numFmtId="164" fontId="22" fillId="2" borderId="9" xfId="3" applyNumberFormat="1" applyFont="1" applyFill="1" applyBorder="1" applyAlignment="1">
      <alignment horizontal="center" vertical="center" wrapText="1"/>
    </xf>
    <xf numFmtId="0" fontId="22" fillId="2" borderId="23" xfId="3" applyFont="1" applyFill="1" applyBorder="1" applyAlignment="1">
      <alignment horizontal="center" vertical="center"/>
    </xf>
    <xf numFmtId="0" fontId="22" fillId="2" borderId="16" xfId="3" applyFont="1" applyFill="1" applyBorder="1" applyAlignment="1">
      <alignment horizontal="center" vertical="center"/>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15" fillId="10" borderId="24" xfId="0" applyFont="1" applyFill="1" applyBorder="1" applyAlignment="1">
      <alignment horizontal="center" vertical="center"/>
    </xf>
    <xf numFmtId="0" fontId="15" fillId="10" borderId="6" xfId="0" applyFont="1" applyFill="1" applyBorder="1" applyAlignment="1">
      <alignment horizontal="center" vertical="center" wrapText="1"/>
    </xf>
    <xf numFmtId="0" fontId="15" fillId="10" borderId="7" xfId="0" applyFont="1" applyFill="1" applyBorder="1" applyAlignment="1">
      <alignment horizontal="center" vertical="center" wrapText="1"/>
    </xf>
    <xf numFmtId="0" fontId="15" fillId="10" borderId="22" xfId="0" applyFont="1" applyFill="1" applyBorder="1" applyAlignment="1">
      <alignment horizontal="center" vertical="center" wrapText="1"/>
    </xf>
    <xf numFmtId="0" fontId="10" fillId="2" borderId="24" xfId="3" applyFill="1" applyBorder="1" applyAlignment="1" applyProtection="1">
      <alignment horizontal="left" vertical="center"/>
      <protection locked="0"/>
    </xf>
    <xf numFmtId="0" fontId="15" fillId="11" borderId="4" xfId="3" applyFont="1" applyFill="1" applyBorder="1" applyAlignment="1">
      <alignment horizontal="center" vertical="center"/>
    </xf>
    <xf numFmtId="0" fontId="10" fillId="12" borderId="1" xfId="3" applyFill="1" applyBorder="1" applyAlignment="1">
      <alignment horizontal="left" vertical="top" wrapText="1"/>
    </xf>
    <xf numFmtId="0" fontId="10" fillId="12" borderId="0" xfId="3" applyFill="1" applyAlignment="1">
      <alignment horizontal="left" vertical="top" wrapText="1"/>
    </xf>
    <xf numFmtId="0" fontId="10" fillId="2" borderId="181" xfId="3" applyFill="1" applyBorder="1" applyAlignment="1" applyProtection="1">
      <alignment horizontal="left" vertical="center"/>
      <protection locked="0"/>
    </xf>
    <xf numFmtId="0" fontId="10" fillId="2" borderId="182" xfId="3" applyFill="1" applyBorder="1" applyAlignment="1" applyProtection="1">
      <alignment horizontal="left" vertical="center"/>
      <protection locked="0"/>
    </xf>
    <xf numFmtId="0" fontId="10" fillId="2" borderId="183" xfId="3" applyFill="1" applyBorder="1" applyAlignment="1" applyProtection="1">
      <alignment horizontal="left" vertical="center"/>
      <protection locked="0"/>
    </xf>
    <xf numFmtId="0" fontId="10" fillId="12" borderId="0" xfId="3" applyFill="1" applyAlignment="1">
      <alignment horizontal="left" vertical="center" wrapText="1"/>
    </xf>
    <xf numFmtId="0" fontId="10" fillId="2" borderId="36" xfId="3" applyFill="1" applyBorder="1" applyAlignment="1" applyProtection="1">
      <alignment horizontal="center" vertical="center"/>
      <protection locked="0"/>
    </xf>
    <xf numFmtId="0" fontId="10" fillId="2" borderId="25" xfId="3" applyFill="1" applyBorder="1" applyAlignment="1" applyProtection="1">
      <alignment horizontal="center" vertical="center"/>
      <protection locked="0"/>
    </xf>
    <xf numFmtId="0" fontId="10" fillId="2" borderId="17" xfId="3" applyFill="1" applyBorder="1" applyAlignment="1" applyProtection="1">
      <alignment horizontal="center" vertical="center"/>
      <protection locked="0"/>
    </xf>
    <xf numFmtId="0" fontId="10" fillId="2" borderId="38" xfId="3" applyFill="1" applyBorder="1" applyAlignment="1" applyProtection="1">
      <alignment horizontal="left" vertical="center"/>
      <protection locked="0"/>
    </xf>
    <xf numFmtId="0" fontId="10" fillId="2" borderId="39" xfId="3" applyFill="1" applyBorder="1" applyAlignment="1" applyProtection="1">
      <alignment horizontal="left" vertical="center"/>
      <protection locked="0"/>
    </xf>
    <xf numFmtId="0" fontId="10" fillId="2" borderId="40" xfId="3" applyFill="1" applyBorder="1" applyAlignment="1" applyProtection="1">
      <alignment horizontal="left" vertical="center"/>
      <protection locked="0"/>
    </xf>
    <xf numFmtId="0" fontId="10" fillId="2" borderId="3" xfId="3" applyFill="1" applyBorder="1" applyAlignment="1" applyProtection="1">
      <alignment horizontal="left" vertical="center"/>
      <protection locked="0"/>
    </xf>
    <xf numFmtId="0" fontId="10" fillId="2" borderId="4" xfId="3" applyFill="1" applyBorder="1" applyAlignment="1" applyProtection="1">
      <alignment horizontal="left" vertical="center"/>
      <protection locked="0"/>
    </xf>
    <xf numFmtId="0" fontId="10" fillId="2" borderId="5" xfId="3" applyFill="1" applyBorder="1" applyAlignment="1" applyProtection="1">
      <alignment horizontal="left" vertical="center"/>
      <protection locked="0"/>
    </xf>
    <xf numFmtId="0" fontId="10" fillId="12" borderId="0" xfId="3" quotePrefix="1" applyFill="1" applyAlignment="1">
      <alignment horizontal="left" vertical="center" wrapText="1"/>
    </xf>
    <xf numFmtId="0" fontId="10" fillId="12" borderId="2" xfId="3" quotePrefix="1" applyFill="1" applyBorder="1" applyAlignment="1">
      <alignment horizontal="left" vertical="center" wrapText="1"/>
    </xf>
    <xf numFmtId="0" fontId="48" fillId="12" borderId="11" xfId="3" applyFont="1" applyFill="1" applyBorder="1" applyAlignment="1">
      <alignment horizontal="center" vertical="center" wrapText="1"/>
    </xf>
    <xf numFmtId="0" fontId="48" fillId="12" borderId="12" xfId="3" applyFont="1" applyFill="1" applyBorder="1" applyAlignment="1">
      <alignment horizontal="center" vertical="center" wrapText="1"/>
    </xf>
    <xf numFmtId="0" fontId="10" fillId="2" borderId="42" xfId="3" applyFill="1" applyBorder="1" applyAlignment="1" applyProtection="1">
      <alignment horizontal="center" vertical="center"/>
      <protection locked="0"/>
    </xf>
    <xf numFmtId="0" fontId="10" fillId="2" borderId="41" xfId="3" applyFill="1" applyBorder="1" applyAlignment="1" applyProtection="1">
      <alignment horizontal="center" vertical="center"/>
      <protection locked="0"/>
    </xf>
    <xf numFmtId="0" fontId="10" fillId="2" borderId="43" xfId="3" applyFill="1" applyBorder="1" applyAlignment="1" applyProtection="1">
      <alignment horizontal="center" vertical="center"/>
      <protection locked="0"/>
    </xf>
    <xf numFmtId="0" fontId="10" fillId="2" borderId="15" xfId="3" applyFill="1" applyBorder="1" applyAlignment="1" applyProtection="1">
      <alignment horizontal="center" vertical="top"/>
      <protection locked="0"/>
    </xf>
    <xf numFmtId="0" fontId="10" fillId="2" borderId="10" xfId="3" applyFill="1" applyBorder="1" applyAlignment="1" applyProtection="1">
      <alignment horizontal="center" vertical="top"/>
      <protection locked="0"/>
    </xf>
    <xf numFmtId="0" fontId="10" fillId="2" borderId="13" xfId="3" applyFill="1" applyBorder="1" applyAlignment="1" applyProtection="1">
      <alignment horizontal="center" vertical="top"/>
      <protection locked="0"/>
    </xf>
    <xf numFmtId="0" fontId="10" fillId="2" borderId="3" xfId="3" applyFill="1" applyBorder="1" applyAlignment="1" applyProtection="1">
      <alignment horizontal="center" vertical="top"/>
      <protection locked="0"/>
    </xf>
    <xf numFmtId="0" fontId="10" fillId="2" borderId="4" xfId="3" applyFill="1" applyBorder="1" applyAlignment="1" applyProtection="1">
      <alignment horizontal="center" vertical="top"/>
      <protection locked="0"/>
    </xf>
    <xf numFmtId="0" fontId="10" fillId="2" borderId="5" xfId="3" applyFill="1" applyBorder="1" applyAlignment="1" applyProtection="1">
      <alignment horizontal="center" vertical="top"/>
      <protection locked="0"/>
    </xf>
    <xf numFmtId="0" fontId="10" fillId="2" borderId="42" xfId="3" applyFill="1" applyBorder="1" applyAlignment="1" applyProtection="1">
      <alignment horizontal="left" vertical="center"/>
      <protection locked="0"/>
    </xf>
    <xf numFmtId="0" fontId="10" fillId="2" borderId="41" xfId="3" applyFill="1" applyBorder="1" applyAlignment="1" applyProtection="1">
      <alignment horizontal="left" vertical="center"/>
      <protection locked="0"/>
    </xf>
    <xf numFmtId="0" fontId="10" fillId="2" borderId="43" xfId="3" applyFill="1" applyBorder="1" applyAlignment="1" applyProtection="1">
      <alignment horizontal="left" vertical="center"/>
      <protection locked="0"/>
    </xf>
    <xf numFmtId="0" fontId="10" fillId="2" borderId="6" xfId="3" applyFill="1" applyBorder="1" applyAlignment="1">
      <alignment horizontal="center" vertical="center"/>
    </xf>
    <xf numFmtId="0" fontId="10" fillId="2" borderId="7" xfId="3" applyFill="1" applyBorder="1" applyAlignment="1">
      <alignment horizontal="center" vertical="center"/>
    </xf>
    <xf numFmtId="0" fontId="10" fillId="2" borderId="22" xfId="3" applyFill="1" applyBorder="1" applyAlignment="1">
      <alignment horizontal="center" vertical="center"/>
    </xf>
    <xf numFmtId="0" fontId="13" fillId="0" borderId="0" xfId="3" applyFont="1" applyAlignment="1">
      <alignment horizontal="left"/>
    </xf>
    <xf numFmtId="0" fontId="20" fillId="12" borderId="0" xfId="3" applyFont="1" applyFill="1" applyAlignment="1">
      <alignment horizontal="left" vertical="top"/>
    </xf>
    <xf numFmtId="0" fontId="29" fillId="12" borderId="8" xfId="3" applyFont="1" applyFill="1" applyBorder="1" applyAlignment="1">
      <alignment horizontal="center" vertical="center" wrapText="1"/>
    </xf>
    <xf numFmtId="0" fontId="29" fillId="12" borderId="0" xfId="3" applyFont="1" applyFill="1" applyAlignment="1">
      <alignment horizontal="center" vertical="center" wrapText="1"/>
    </xf>
    <xf numFmtId="0" fontId="29" fillId="12" borderId="2" xfId="3" applyFont="1" applyFill="1" applyBorder="1" applyAlignment="1">
      <alignment horizontal="center" vertical="center" wrapText="1"/>
    </xf>
    <xf numFmtId="0" fontId="10" fillId="2" borderId="1" xfId="3" applyFill="1" applyBorder="1" applyAlignment="1" applyProtection="1">
      <alignment horizontal="left" vertical="top"/>
      <protection locked="0"/>
    </xf>
    <xf numFmtId="0" fontId="10" fillId="2" borderId="0" xfId="3" applyFill="1" applyAlignment="1" applyProtection="1">
      <alignment horizontal="left" vertical="top"/>
      <protection locked="0"/>
    </xf>
    <xf numFmtId="0" fontId="10" fillId="2" borderId="2" xfId="3" applyFill="1" applyBorder="1" applyAlignment="1" applyProtection="1">
      <alignment horizontal="left" vertical="top"/>
      <protection locked="0"/>
    </xf>
    <xf numFmtId="0" fontId="10" fillId="2" borderId="6" xfId="3" applyFill="1" applyBorder="1" applyAlignment="1" applyProtection="1">
      <alignment horizontal="left" vertical="center"/>
      <protection locked="0"/>
    </xf>
    <xf numFmtId="0" fontId="10" fillId="2" borderId="7" xfId="3" applyFill="1" applyBorder="1" applyAlignment="1" applyProtection="1">
      <alignment horizontal="left" vertical="center"/>
      <protection locked="0"/>
    </xf>
    <xf numFmtId="0" fontId="10" fillId="2" borderId="22" xfId="3" applyFill="1" applyBorder="1" applyAlignment="1" applyProtection="1">
      <alignment horizontal="left" vertical="center"/>
      <protection locked="0"/>
    </xf>
    <xf numFmtId="0" fontId="29" fillId="12" borderId="0" xfId="3" applyFont="1" applyFill="1" applyBorder="1" applyAlignment="1">
      <alignment horizontal="center" vertical="center" wrapText="1"/>
    </xf>
    <xf numFmtId="0" fontId="10" fillId="12" borderId="0" xfId="3" applyFill="1" applyBorder="1" applyAlignment="1">
      <alignment horizontal="left" vertical="center"/>
    </xf>
    <xf numFmtId="0" fontId="10" fillId="2" borderId="6" xfId="3" applyFill="1" applyBorder="1" applyAlignment="1" applyProtection="1">
      <alignment horizontal="center" vertical="center"/>
      <protection locked="0"/>
    </xf>
    <xf numFmtId="0" fontId="10" fillId="2" borderId="7" xfId="3" applyFill="1" applyBorder="1" applyAlignment="1" applyProtection="1">
      <alignment horizontal="center" vertical="center"/>
      <protection locked="0"/>
    </xf>
    <xf numFmtId="0" fontId="10" fillId="2" borderId="22" xfId="3" applyFill="1" applyBorder="1" applyAlignment="1" applyProtection="1">
      <alignment horizontal="center" vertical="center"/>
      <protection locked="0"/>
    </xf>
    <xf numFmtId="0" fontId="39" fillId="12" borderId="14" xfId="3" applyFont="1" applyFill="1" applyBorder="1" applyAlignment="1">
      <alignment horizontal="center"/>
    </xf>
    <xf numFmtId="0" fontId="48" fillId="12" borderId="11" xfId="3" applyFont="1" applyFill="1" applyBorder="1" applyAlignment="1">
      <alignment horizontal="center"/>
    </xf>
    <xf numFmtId="0" fontId="48" fillId="12" borderId="12" xfId="3" applyFont="1" applyFill="1" applyBorder="1" applyAlignment="1">
      <alignment horizontal="center"/>
    </xf>
    <xf numFmtId="0" fontId="50" fillId="2" borderId="0" xfId="39" applyFont="1" applyFill="1" applyAlignment="1">
      <alignment horizontal="left" vertical="top" wrapText="1"/>
    </xf>
    <xf numFmtId="0" fontId="49" fillId="2" borderId="0" xfId="39" applyFont="1" applyFill="1" applyAlignment="1">
      <alignment horizontal="left" vertical="top" wrapText="1"/>
    </xf>
    <xf numFmtId="0" fontId="1" fillId="2" borderId="0" xfId="39" applyFill="1" applyAlignment="1">
      <alignment horizontal="left" vertical="top"/>
    </xf>
    <xf numFmtId="0" fontId="1" fillId="2" borderId="0" xfId="39" applyFill="1" applyAlignment="1">
      <alignment horizontal="left" vertical="top" wrapText="1"/>
    </xf>
    <xf numFmtId="0" fontId="1" fillId="2" borderId="4" xfId="39" applyFill="1" applyBorder="1" applyAlignment="1">
      <alignment horizontal="left" vertical="top" wrapText="1"/>
    </xf>
    <xf numFmtId="0" fontId="1" fillId="0" borderId="0" xfId="40" applyAlignment="1" applyProtection="1">
      <alignment horizontal="left"/>
      <protection locked="0"/>
    </xf>
    <xf numFmtId="0" fontId="1" fillId="19" borderId="111" xfId="40" applyFill="1" applyBorder="1" applyAlignment="1">
      <alignment horizontal="right"/>
    </xf>
    <xf numFmtId="0" fontId="1" fillId="19" borderId="112" xfId="40" applyFill="1" applyBorder="1" applyAlignment="1">
      <alignment horizontal="right"/>
    </xf>
    <xf numFmtId="0" fontId="1" fillId="19" borderId="112" xfId="40" applyFill="1" applyBorder="1" applyAlignment="1">
      <alignment horizontal="center"/>
    </xf>
    <xf numFmtId="0" fontId="1" fillId="19" borderId="113" xfId="40" applyFill="1" applyBorder="1" applyAlignment="1">
      <alignment horizontal="center"/>
    </xf>
    <xf numFmtId="0" fontId="1" fillId="19" borderId="114" xfId="40" applyFill="1" applyBorder="1" applyAlignment="1">
      <alignment horizontal="right"/>
    </xf>
    <xf numFmtId="0" fontId="1" fillId="19" borderId="115" xfId="40" applyFill="1" applyBorder="1" applyAlignment="1">
      <alignment horizontal="right"/>
    </xf>
    <xf numFmtId="0" fontId="82" fillId="19" borderId="115" xfId="40" applyFont="1" applyFill="1" applyBorder="1" applyAlignment="1">
      <alignment horizontal="left"/>
    </xf>
    <xf numFmtId="0" fontId="82" fillId="19" borderId="116" xfId="40" applyFont="1" applyFill="1" applyBorder="1" applyAlignment="1">
      <alignment horizontal="left"/>
    </xf>
    <xf numFmtId="0" fontId="1" fillId="19" borderId="70" xfId="40" applyFill="1" applyBorder="1" applyAlignment="1">
      <alignment horizontal="right"/>
    </xf>
    <xf numFmtId="0" fontId="1" fillId="19" borderId="73" xfId="40" applyFill="1" applyBorder="1" applyAlignment="1">
      <alignment horizontal="right"/>
    </xf>
    <xf numFmtId="0" fontId="49" fillId="19" borderId="6" xfId="40" applyFont="1" applyFill="1" applyBorder="1" applyAlignment="1">
      <alignment horizontal="center"/>
    </xf>
    <xf numFmtId="0" fontId="49" fillId="19" borderId="7" xfId="40" applyFont="1" applyFill="1" applyBorder="1" applyAlignment="1">
      <alignment horizontal="center"/>
    </xf>
    <xf numFmtId="0" fontId="49" fillId="19" borderId="22" xfId="40" applyFont="1" applyFill="1" applyBorder="1" applyAlignment="1">
      <alignment horizontal="center"/>
    </xf>
    <xf numFmtId="0" fontId="88" fillId="16" borderId="6" xfId="40" applyFont="1" applyFill="1" applyBorder="1" applyAlignment="1" applyProtection="1">
      <alignment horizontal="right"/>
      <protection locked="0"/>
    </xf>
    <xf numFmtId="0" fontId="88" fillId="16" borderId="7" xfId="40" applyFont="1" applyFill="1" applyBorder="1" applyAlignment="1" applyProtection="1">
      <alignment horizontal="right"/>
      <protection locked="0"/>
    </xf>
    <xf numFmtId="0" fontId="88" fillId="16" borderId="22" xfId="40" applyFont="1" applyFill="1" applyBorder="1" applyAlignment="1" applyProtection="1">
      <alignment horizontal="right"/>
      <protection locked="0"/>
    </xf>
    <xf numFmtId="165" fontId="1" fillId="0" borderId="109" xfId="40" applyNumberFormat="1" applyBorder="1" applyAlignment="1">
      <alignment horizontal="center"/>
    </xf>
    <xf numFmtId="165" fontId="1" fillId="0" borderId="110" xfId="40" applyNumberFormat="1" applyBorder="1" applyAlignment="1">
      <alignment horizontal="center"/>
    </xf>
    <xf numFmtId="165" fontId="49" fillId="21" borderId="7" xfId="40" applyNumberFormat="1" applyFont="1" applyFill="1" applyBorder="1" applyAlignment="1">
      <alignment horizontal="center"/>
    </xf>
    <xf numFmtId="165" fontId="49" fillId="21" borderId="29" xfId="40" applyNumberFormat="1" applyFont="1" applyFill="1" applyBorder="1" applyAlignment="1">
      <alignment horizontal="center"/>
    </xf>
    <xf numFmtId="3" fontId="89" fillId="21" borderId="66" xfId="40" applyNumberFormat="1" applyFont="1" applyFill="1" applyBorder="1" applyAlignment="1">
      <alignment horizontal="center"/>
    </xf>
    <xf numFmtId="3" fontId="89" fillId="21" borderId="64" xfId="40" applyNumberFormat="1" applyFont="1" applyFill="1" applyBorder="1" applyAlignment="1">
      <alignment horizontal="center"/>
    </xf>
    <xf numFmtId="3" fontId="89" fillId="21" borderId="65" xfId="40" applyNumberFormat="1" applyFont="1" applyFill="1" applyBorder="1" applyAlignment="1">
      <alignment horizontal="center"/>
    </xf>
    <xf numFmtId="0" fontId="1" fillId="0" borderId="8" xfId="40" applyBorder="1" applyAlignment="1">
      <alignment horizontal="right"/>
    </xf>
    <xf numFmtId="0" fontId="1" fillId="0" borderId="0" xfId="40" applyAlignment="1">
      <alignment horizontal="right"/>
    </xf>
    <xf numFmtId="0" fontId="1" fillId="0" borderId="2" xfId="40" applyBorder="1" applyAlignment="1">
      <alignment horizontal="right"/>
    </xf>
    <xf numFmtId="0" fontId="1" fillId="0" borderId="100" xfId="40" applyBorder="1" applyAlignment="1">
      <alignment horizontal="right"/>
    </xf>
    <xf numFmtId="165" fontId="1" fillId="0" borderId="85" xfId="40" applyNumberFormat="1" applyBorder="1" applyAlignment="1">
      <alignment horizontal="center"/>
    </xf>
    <xf numFmtId="165" fontId="1" fillId="0" borderId="86" xfId="40" applyNumberFormat="1" applyBorder="1" applyAlignment="1">
      <alignment horizontal="center"/>
    </xf>
    <xf numFmtId="165" fontId="1" fillId="0" borderId="82" xfId="40" applyNumberFormat="1" applyBorder="1" applyAlignment="1">
      <alignment horizontal="center"/>
    </xf>
    <xf numFmtId="165" fontId="1" fillId="0" borderId="83" xfId="40" applyNumberFormat="1" applyBorder="1" applyAlignment="1">
      <alignment horizontal="center"/>
    </xf>
    <xf numFmtId="0" fontId="1" fillId="0" borderId="102" xfId="40" applyBorder="1" applyAlignment="1">
      <alignment horizontal="right"/>
    </xf>
    <xf numFmtId="0" fontId="1" fillId="0" borderId="92" xfId="40" applyBorder="1" applyAlignment="1">
      <alignment horizontal="right"/>
    </xf>
    <xf numFmtId="0" fontId="1" fillId="0" borderId="103" xfId="40" applyBorder="1" applyAlignment="1">
      <alignment horizontal="right"/>
    </xf>
    <xf numFmtId="0" fontId="1" fillId="0" borderId="106" xfId="40" applyBorder="1" applyAlignment="1">
      <alignment horizontal="right"/>
    </xf>
    <xf numFmtId="0" fontId="1" fillId="0" borderId="97" xfId="40" applyBorder="1" applyAlignment="1">
      <alignment horizontal="right"/>
    </xf>
    <xf numFmtId="0" fontId="1" fillId="0" borderId="107" xfId="40" applyBorder="1" applyAlignment="1">
      <alignment horizontal="right"/>
    </xf>
    <xf numFmtId="0" fontId="71" fillId="0" borderId="8" xfId="40" applyFont="1" applyBorder="1" applyAlignment="1">
      <alignment horizontal="center"/>
    </xf>
    <xf numFmtId="0" fontId="71" fillId="0" borderId="0" xfId="40" applyFont="1" applyAlignment="1">
      <alignment horizontal="center"/>
    </xf>
    <xf numFmtId="0" fontId="71" fillId="0" borderId="76" xfId="40" applyFont="1" applyBorder="1" applyAlignment="1">
      <alignment horizontal="center"/>
    </xf>
    <xf numFmtId="165" fontId="1" fillId="0" borderId="80" xfId="40" applyNumberFormat="1" applyBorder="1" applyAlignment="1">
      <alignment horizontal="center"/>
    </xf>
    <xf numFmtId="165" fontId="1" fillId="0" borderId="9" xfId="40" applyNumberFormat="1" applyBorder="1" applyAlignment="1">
      <alignment horizontal="center"/>
    </xf>
    <xf numFmtId="0" fontId="49" fillId="3" borderId="99" xfId="40" applyFont="1" applyFill="1" applyBorder="1" applyAlignment="1">
      <alignment horizontal="center"/>
    </xf>
    <xf numFmtId="0" fontId="49" fillId="3" borderId="92" xfId="40" applyFont="1" applyFill="1" applyBorder="1" applyAlignment="1">
      <alignment horizontal="center"/>
    </xf>
    <xf numFmtId="0" fontId="49" fillId="3" borderId="97" xfId="40" applyFont="1" applyFill="1" applyBorder="1" applyAlignment="1">
      <alignment horizontal="center"/>
    </xf>
    <xf numFmtId="0" fontId="49" fillId="3" borderId="98" xfId="40" applyFont="1" applyFill="1" applyBorder="1" applyAlignment="1">
      <alignment horizontal="center"/>
    </xf>
    <xf numFmtId="0" fontId="1" fillId="0" borderId="8" xfId="40" applyBorder="1" applyAlignment="1">
      <alignment horizontal="right" vertical="center"/>
    </xf>
    <xf numFmtId="0" fontId="1" fillId="0" borderId="0" xfId="40" applyAlignment="1">
      <alignment horizontal="right" vertical="center"/>
    </xf>
    <xf numFmtId="0" fontId="1" fillId="0" borderId="2" xfId="40" applyBorder="1" applyAlignment="1">
      <alignment horizontal="right" vertical="center"/>
    </xf>
    <xf numFmtId="0" fontId="49" fillId="3" borderId="96" xfId="40" applyFont="1" applyFill="1" applyBorder="1" applyAlignment="1">
      <alignment horizontal="center"/>
    </xf>
    <xf numFmtId="0" fontId="49" fillId="3" borderId="0" xfId="40" applyFont="1" applyFill="1" applyAlignment="1">
      <alignment horizontal="center"/>
    </xf>
    <xf numFmtId="0" fontId="49" fillId="3" borderId="90" xfId="40" applyFont="1" applyFill="1" applyBorder="1" applyAlignment="1">
      <alignment horizontal="center"/>
    </xf>
    <xf numFmtId="0" fontId="49" fillId="3" borderId="91" xfId="40" applyFont="1" applyFill="1" applyBorder="1" applyAlignment="1">
      <alignment horizontal="center"/>
    </xf>
    <xf numFmtId="0" fontId="49" fillId="3" borderId="93" xfId="40" applyFont="1" applyFill="1" applyBorder="1" applyAlignment="1">
      <alignment horizontal="center"/>
    </xf>
    <xf numFmtId="0" fontId="82" fillId="20" borderId="67" xfId="40" applyFont="1" applyFill="1" applyBorder="1" applyAlignment="1">
      <alignment horizontal="right"/>
    </xf>
    <xf numFmtId="0" fontId="82" fillId="20" borderId="68" xfId="40" applyFont="1" applyFill="1" applyBorder="1" applyAlignment="1">
      <alignment horizontal="right"/>
    </xf>
    <xf numFmtId="3" fontId="49" fillId="21" borderId="84" xfId="40" applyNumberFormat="1" applyFont="1" applyFill="1" applyBorder="1" applyAlignment="1">
      <alignment horizontal="left"/>
    </xf>
    <xf numFmtId="3" fontId="49" fillId="21" borderId="85" xfId="40" applyNumberFormat="1" applyFont="1" applyFill="1" applyBorder="1" applyAlignment="1">
      <alignment horizontal="left"/>
    </xf>
    <xf numFmtId="165" fontId="49" fillId="21" borderId="85" xfId="40" applyNumberFormat="1" applyFont="1" applyFill="1" applyBorder="1" applyAlignment="1">
      <alignment horizontal="center"/>
    </xf>
    <xf numFmtId="165" fontId="49" fillId="21" borderId="86" xfId="40" applyNumberFormat="1" applyFont="1" applyFill="1" applyBorder="1" applyAlignment="1">
      <alignment horizontal="center"/>
    </xf>
    <xf numFmtId="0" fontId="49" fillId="5" borderId="62" xfId="40" applyFont="1" applyFill="1" applyBorder="1" applyAlignment="1">
      <alignment horizontal="center" vertical="center"/>
    </xf>
    <xf numFmtId="0" fontId="49" fillId="5" borderId="7" xfId="40" applyFont="1" applyFill="1" applyBorder="1" applyAlignment="1">
      <alignment horizontal="center" vertical="center"/>
    </xf>
    <xf numFmtId="0" fontId="49" fillId="5" borderId="87" xfId="40" applyFont="1" applyFill="1" applyBorder="1" applyAlignment="1">
      <alignment horizontal="center" vertical="center"/>
    </xf>
    <xf numFmtId="165" fontId="83" fillId="5" borderId="89" xfId="40" applyNumberFormat="1" applyFont="1" applyFill="1" applyBorder="1" applyAlignment="1">
      <alignment horizontal="center" vertical="center" wrapText="1"/>
    </xf>
    <xf numFmtId="165" fontId="83" fillId="5" borderId="29" xfId="40" applyNumberFormat="1" applyFont="1" applyFill="1" applyBorder="1" applyAlignment="1">
      <alignment horizontal="center" vertical="center" wrapText="1"/>
    </xf>
    <xf numFmtId="0" fontId="65" fillId="18" borderId="62" xfId="40" applyFont="1" applyFill="1" applyBorder="1" applyAlignment="1">
      <alignment horizontal="center" vertical="center"/>
    </xf>
    <xf numFmtId="0" fontId="65" fillId="18" borderId="7" xfId="40" applyFont="1" applyFill="1" applyBorder="1" applyAlignment="1">
      <alignment horizontal="center" vertical="center"/>
    </xf>
    <xf numFmtId="0" fontId="65" fillId="18" borderId="29" xfId="40" applyFont="1" applyFill="1" applyBorder="1" applyAlignment="1">
      <alignment horizontal="center" vertical="center"/>
    </xf>
    <xf numFmtId="0" fontId="1" fillId="2" borderId="0" xfId="40" applyFill="1" applyAlignment="1">
      <alignment horizontal="left" vertical="center" wrapText="1"/>
    </xf>
    <xf numFmtId="0" fontId="49" fillId="5" borderId="8" xfId="40" applyFont="1" applyFill="1" applyBorder="1" applyAlignment="1">
      <alignment horizontal="center" vertical="center"/>
    </xf>
    <xf numFmtId="0" fontId="49" fillId="5" borderId="0" xfId="40" applyFont="1" applyFill="1" applyAlignment="1">
      <alignment horizontal="center" vertical="center"/>
    </xf>
    <xf numFmtId="0" fontId="49" fillId="5" borderId="76" xfId="40" applyFont="1" applyFill="1" applyBorder="1" applyAlignment="1">
      <alignment horizontal="center" vertical="center"/>
    </xf>
    <xf numFmtId="165" fontId="83" fillId="5" borderId="77" xfId="40" applyNumberFormat="1" applyFont="1" applyFill="1" applyBorder="1" applyAlignment="1">
      <alignment horizontal="center" vertical="center" wrapText="1"/>
    </xf>
    <xf numFmtId="165" fontId="83" fillId="5" borderId="28" xfId="40" applyNumberFormat="1" applyFont="1" applyFill="1" applyBorder="1" applyAlignment="1">
      <alignment horizontal="center" vertical="center" wrapText="1"/>
    </xf>
    <xf numFmtId="0" fontId="1" fillId="2" borderId="0" xfId="40" applyFill="1" applyAlignment="1">
      <alignment horizontal="left" vertical="top" wrapText="1"/>
    </xf>
    <xf numFmtId="0" fontId="1" fillId="19" borderId="67" xfId="39" applyFill="1" applyBorder="1" applyAlignment="1">
      <alignment horizontal="center" vertical="center"/>
    </xf>
    <xf numFmtId="0" fontId="1" fillId="19" borderId="68" xfId="39" applyFill="1" applyBorder="1" applyAlignment="1">
      <alignment horizontal="center" vertical="center"/>
    </xf>
    <xf numFmtId="0" fontId="1" fillId="19" borderId="69" xfId="39" applyFill="1" applyBorder="1" applyAlignment="1">
      <alignment horizontal="center" vertical="center"/>
    </xf>
    <xf numFmtId="164" fontId="50" fillId="16" borderId="24" xfId="39" applyNumberFormat="1" applyFont="1" applyFill="1" applyBorder="1" applyAlignment="1" applyProtection="1">
      <alignment horizontal="center" vertical="center"/>
      <protection locked="0"/>
    </xf>
    <xf numFmtId="164" fontId="50" fillId="16" borderId="24" xfId="39" applyNumberFormat="1" applyFont="1" applyFill="1" applyBorder="1" applyAlignment="1" applyProtection="1">
      <alignment horizontal="left" vertical="center"/>
      <protection locked="0"/>
    </xf>
    <xf numFmtId="164" fontId="50" fillId="16" borderId="37" xfId="39" applyNumberFormat="1" applyFont="1" applyFill="1" applyBorder="1" applyAlignment="1" applyProtection="1">
      <alignment horizontal="left" vertical="center"/>
      <protection locked="0"/>
    </xf>
    <xf numFmtId="0" fontId="1" fillId="19" borderId="72" xfId="39" applyFill="1" applyBorder="1" applyAlignment="1">
      <alignment horizontal="center" vertical="center"/>
    </xf>
    <xf numFmtId="0" fontId="1" fillId="19" borderId="73" xfId="39" applyFill="1" applyBorder="1" applyAlignment="1">
      <alignment horizontal="center" vertical="center"/>
    </xf>
    <xf numFmtId="0" fontId="1" fillId="19" borderId="71" xfId="39" applyFill="1" applyBorder="1" applyAlignment="1">
      <alignment horizontal="center" vertical="center"/>
    </xf>
    <xf numFmtId="0" fontId="65" fillId="18" borderId="62" xfId="39" applyFont="1" applyFill="1" applyBorder="1" applyAlignment="1">
      <alignment horizontal="center" vertical="center"/>
    </xf>
    <xf numFmtId="0" fontId="65" fillId="18" borderId="7" xfId="39" applyFont="1" applyFill="1" applyBorder="1" applyAlignment="1">
      <alignment horizontal="center" vertical="center"/>
    </xf>
    <xf numFmtId="0" fontId="65" fillId="18" borderId="29" xfId="39" applyFont="1" applyFill="1" applyBorder="1" applyAlignment="1">
      <alignment horizontal="center" vertical="center"/>
    </xf>
    <xf numFmtId="0" fontId="49" fillId="3" borderId="63" xfId="39" applyFont="1" applyFill="1" applyBorder="1" applyAlignment="1">
      <alignment horizontal="center" vertical="center"/>
    </xf>
    <xf numFmtId="0" fontId="49" fillId="3" borderId="64" xfId="39" applyFont="1" applyFill="1" applyBorder="1" applyAlignment="1">
      <alignment horizontal="center" vertical="center"/>
    </xf>
    <xf numFmtId="0" fontId="49" fillId="3" borderId="74" xfId="39" applyFont="1" applyFill="1" applyBorder="1" applyAlignment="1">
      <alignment horizontal="center" vertical="center"/>
    </xf>
    <xf numFmtId="0" fontId="49" fillId="3" borderId="75" xfId="39" applyFont="1" applyFill="1" applyBorder="1" applyAlignment="1">
      <alignment horizontal="center" vertical="center"/>
    </xf>
    <xf numFmtId="1" fontId="50" fillId="16" borderId="6" xfId="39" applyNumberFormat="1" applyFont="1" applyFill="1" applyBorder="1" applyAlignment="1" applyProtection="1">
      <alignment horizontal="left" vertical="center"/>
      <protection locked="0"/>
    </xf>
    <xf numFmtId="1" fontId="50" fillId="16" borderId="22" xfId="39" applyNumberFormat="1" applyFont="1" applyFill="1" applyBorder="1" applyAlignment="1" applyProtection="1">
      <alignment horizontal="left" vertical="center"/>
      <protection locked="0"/>
    </xf>
    <xf numFmtId="164" fontId="50" fillId="16" borderId="6" xfId="39" applyNumberFormat="1" applyFont="1" applyFill="1" applyBorder="1" applyAlignment="1" applyProtection="1">
      <alignment horizontal="left" vertical="center"/>
      <protection locked="0"/>
    </xf>
    <xf numFmtId="164" fontId="50" fillId="16" borderId="22" xfId="39" applyNumberFormat="1" applyFont="1" applyFill="1" applyBorder="1" applyAlignment="1" applyProtection="1">
      <alignment horizontal="left" vertical="center"/>
      <protection locked="0"/>
    </xf>
    <xf numFmtId="0" fontId="1" fillId="19" borderId="63" xfId="39" applyFill="1" applyBorder="1" applyAlignment="1">
      <alignment horizontal="center" vertical="center"/>
    </xf>
    <xf numFmtId="0" fontId="1" fillId="19" borderId="64" xfId="39" applyFill="1" applyBorder="1" applyAlignment="1">
      <alignment horizontal="center" vertical="center"/>
    </xf>
    <xf numFmtId="0" fontId="1" fillId="19" borderId="65" xfId="39" applyFill="1" applyBorder="1" applyAlignment="1">
      <alignment horizontal="center" vertical="center"/>
    </xf>
    <xf numFmtId="164" fontId="50" fillId="16" borderId="3" xfId="39" applyNumberFormat="1" applyFont="1" applyFill="1" applyBorder="1" applyAlignment="1" applyProtection="1">
      <alignment horizontal="left" vertical="center"/>
      <protection locked="0"/>
    </xf>
    <xf numFmtId="164" fontId="50" fillId="16" borderId="4" xfId="39" applyNumberFormat="1" applyFont="1" applyFill="1" applyBorder="1" applyAlignment="1" applyProtection="1">
      <alignment horizontal="left" vertical="center"/>
      <protection locked="0"/>
    </xf>
    <xf numFmtId="164" fontId="50" fillId="16" borderId="5" xfId="39" applyNumberFormat="1" applyFont="1" applyFill="1" applyBorder="1" applyAlignment="1" applyProtection="1">
      <alignment horizontal="left" vertical="center"/>
      <protection locked="0"/>
    </xf>
    <xf numFmtId="164" fontId="50" fillId="16" borderId="3" xfId="39" applyNumberFormat="1" applyFont="1" applyFill="1" applyBorder="1" applyAlignment="1" applyProtection="1">
      <alignment horizontal="center" vertical="center"/>
      <protection locked="0"/>
    </xf>
    <xf numFmtId="164" fontId="50" fillId="16" borderId="28" xfId="39" applyNumberFormat="1" applyFont="1" applyFill="1" applyBorder="1" applyAlignment="1" applyProtection="1">
      <alignment horizontal="center" vertical="center"/>
      <protection locked="0"/>
    </xf>
    <xf numFmtId="164" fontId="50" fillId="16" borderId="7" xfId="39" applyNumberFormat="1" applyFont="1" applyFill="1" applyBorder="1" applyAlignment="1" applyProtection="1">
      <alignment horizontal="left" vertical="center"/>
      <protection locked="0"/>
    </xf>
    <xf numFmtId="0" fontId="1" fillId="19" borderId="70" xfId="39" applyFill="1" applyBorder="1" applyAlignment="1">
      <alignment horizontal="left" vertical="center"/>
    </xf>
    <xf numFmtId="0" fontId="1" fillId="19" borderId="71" xfId="39" applyFill="1" applyBorder="1" applyAlignment="1">
      <alignment horizontal="left" vertical="center"/>
    </xf>
    <xf numFmtId="0" fontId="25" fillId="0" borderId="23" xfId="39" applyFont="1" applyBorder="1" applyAlignment="1">
      <alignment horizontal="center" wrapText="1"/>
    </xf>
    <xf numFmtId="165" fontId="77" fillId="2" borderId="18" xfId="39" applyNumberFormat="1" applyFont="1" applyFill="1" applyBorder="1" applyAlignment="1">
      <alignment horizontal="center"/>
    </xf>
    <xf numFmtId="165" fontId="77" fillId="2" borderId="16" xfId="39" applyNumberFormat="1" applyFont="1" applyFill="1" applyBorder="1" applyAlignment="1">
      <alignment horizontal="center"/>
    </xf>
    <xf numFmtId="0" fontId="78" fillId="0" borderId="11" xfId="39" applyFont="1" applyBorder="1" applyAlignment="1">
      <alignment horizontal="center" vertical="center"/>
    </xf>
    <xf numFmtId="0" fontId="79" fillId="0" borderId="11" xfId="39" applyFont="1" applyBorder="1" applyAlignment="1">
      <alignment horizontal="center" vertical="center"/>
    </xf>
    <xf numFmtId="49" fontId="77" fillId="2" borderId="14" xfId="39" applyNumberFormat="1" applyFont="1" applyFill="1" applyBorder="1" applyAlignment="1">
      <alignment horizontal="center" vertical="top"/>
    </xf>
    <xf numFmtId="49" fontId="77" fillId="2" borderId="12" xfId="39" applyNumberFormat="1" applyFont="1" applyFill="1" applyBorder="1" applyAlignment="1">
      <alignment horizontal="center" vertical="top"/>
    </xf>
    <xf numFmtId="0" fontId="80" fillId="2" borderId="23" xfId="39" applyFont="1" applyFill="1" applyBorder="1" applyAlignment="1">
      <alignment horizontal="center" vertical="center" wrapText="1"/>
    </xf>
    <xf numFmtId="0" fontId="80" fillId="2" borderId="0" xfId="39" applyFont="1" applyFill="1" applyAlignment="1">
      <alignment horizontal="center" vertical="center" wrapText="1"/>
    </xf>
    <xf numFmtId="0" fontId="65" fillId="18" borderId="22" xfId="39" applyFont="1" applyFill="1" applyBorder="1" applyAlignment="1">
      <alignment horizontal="center" vertical="center"/>
    </xf>
    <xf numFmtId="0" fontId="65" fillId="18" borderId="6" xfId="39" applyFont="1" applyFill="1" applyBorder="1" applyAlignment="1">
      <alignment horizontal="center" vertical="center"/>
    </xf>
    <xf numFmtId="0" fontId="81" fillId="6" borderId="6" xfId="39" applyFont="1" applyFill="1" applyBorder="1" applyAlignment="1">
      <alignment horizontal="center" vertical="center"/>
    </xf>
    <xf numFmtId="0" fontId="81" fillId="6" borderId="7" xfId="39" applyFont="1" applyFill="1" applyBorder="1" applyAlignment="1">
      <alignment horizontal="center" vertical="center"/>
    </xf>
    <xf numFmtId="0" fontId="81" fillId="6" borderId="29" xfId="39" applyFont="1" applyFill="1" applyBorder="1" applyAlignment="1">
      <alignment horizontal="center" vertical="center"/>
    </xf>
  </cellXfs>
  <cellStyles count="44">
    <cellStyle name="Comma" xfId="22" builtinId="3"/>
    <cellStyle name="Comma 2" xfId="1" xr:uid="{00000000-0005-0000-0000-000001000000}"/>
    <cellStyle name="Comma 3" xfId="9" xr:uid="{00000000-0005-0000-0000-000002000000}"/>
    <cellStyle name="Comma 3 2" xfId="25" xr:uid="{00000000-0005-0000-0000-000003000000}"/>
    <cellStyle name="Comma 4" xfId="13" xr:uid="{00000000-0005-0000-0000-000004000000}"/>
    <cellStyle name="Comma 4 2" xfId="29" xr:uid="{00000000-0005-0000-0000-000005000000}"/>
    <cellStyle name="Good" xfId="43" builtinId="26"/>
    <cellStyle name="Hyperlink" xfId="2" builtinId="8"/>
    <cellStyle name="Hyperlink 2" xfId="6" xr:uid="{00000000-0005-0000-0000-000008000000}"/>
    <cellStyle name="Hyperlink 2 2" xfId="7" xr:uid="{00000000-0005-0000-0000-000009000000}"/>
    <cellStyle name="Normal" xfId="0" builtinId="0"/>
    <cellStyle name="Normal 2" xfId="3" xr:uid="{00000000-0005-0000-0000-00000B000000}"/>
    <cellStyle name="Normal 3" xfId="5" xr:uid="{00000000-0005-0000-0000-00000C000000}"/>
    <cellStyle name="Normal 3 2" xfId="14" xr:uid="{00000000-0005-0000-0000-00000D000000}"/>
    <cellStyle name="Normal 3 2 2" xfId="18" xr:uid="{00000000-0005-0000-0000-00000E000000}"/>
    <cellStyle name="Normal 3 2 2 2" xfId="34" xr:uid="{00000000-0005-0000-0000-00000F000000}"/>
    <cellStyle name="Normal 3 2 2 3" xfId="39" xr:uid="{00000000-0005-0000-0000-000010000000}"/>
    <cellStyle name="Normal 3 2 3" xfId="30" xr:uid="{00000000-0005-0000-0000-000011000000}"/>
    <cellStyle name="Normal 3 3" xfId="23" xr:uid="{00000000-0005-0000-0000-000012000000}"/>
    <cellStyle name="Normal 4" xfId="4" xr:uid="{00000000-0005-0000-0000-000013000000}"/>
    <cellStyle name="Normal 5" xfId="8" xr:uid="{00000000-0005-0000-0000-000014000000}"/>
    <cellStyle name="Normal 5 2" xfId="24" xr:uid="{00000000-0005-0000-0000-000015000000}"/>
    <cellStyle name="Normal 6" xfId="10" xr:uid="{00000000-0005-0000-0000-000016000000}"/>
    <cellStyle name="Normal 6 2" xfId="17" xr:uid="{00000000-0005-0000-0000-000017000000}"/>
    <cellStyle name="Normal 6 2 2" xfId="20" xr:uid="{00000000-0005-0000-0000-000018000000}"/>
    <cellStyle name="Normal 6 2 2 2" xfId="36" xr:uid="{00000000-0005-0000-0000-000019000000}"/>
    <cellStyle name="Normal 6 2 2 3" xfId="42" xr:uid="{00000000-0005-0000-0000-00001A000000}"/>
    <cellStyle name="Normal 6 2 3" xfId="33" xr:uid="{00000000-0005-0000-0000-00001B000000}"/>
    <cellStyle name="Normal 6 3" xfId="26" xr:uid="{00000000-0005-0000-0000-00001C000000}"/>
    <cellStyle name="Normal 7" xfId="11" xr:uid="{00000000-0005-0000-0000-00001D000000}"/>
    <cellStyle name="Normal 7 2" xfId="15" xr:uid="{00000000-0005-0000-0000-00001E000000}"/>
    <cellStyle name="Normal 7 2 2" xfId="19" xr:uid="{00000000-0005-0000-0000-00001F000000}"/>
    <cellStyle name="Normal 7 2 2 2" xfId="35" xr:uid="{00000000-0005-0000-0000-000020000000}"/>
    <cellStyle name="Normal 7 2 2 3" xfId="40" xr:uid="{00000000-0005-0000-0000-000021000000}"/>
    <cellStyle name="Normal 7 2 3" xfId="31" xr:uid="{00000000-0005-0000-0000-000022000000}"/>
    <cellStyle name="Normal 7 3" xfId="27" xr:uid="{00000000-0005-0000-0000-000023000000}"/>
    <cellStyle name="Normal 8" xfId="12" xr:uid="{00000000-0005-0000-0000-000024000000}"/>
    <cellStyle name="Normal 8 2" xfId="16" xr:uid="{00000000-0005-0000-0000-000025000000}"/>
    <cellStyle name="Normal 8 2 2" xfId="21" xr:uid="{00000000-0005-0000-0000-000026000000}"/>
    <cellStyle name="Normal 8 2 2 2" xfId="37" xr:uid="{00000000-0005-0000-0000-000027000000}"/>
    <cellStyle name="Normal 8 2 2 3" xfId="41" xr:uid="{00000000-0005-0000-0000-000028000000}"/>
    <cellStyle name="Normal 8 2 3" xfId="32" xr:uid="{00000000-0005-0000-0000-000029000000}"/>
    <cellStyle name="Normal 8 3" xfId="28" xr:uid="{00000000-0005-0000-0000-00002A000000}"/>
    <cellStyle name="Percent 2" xfId="38" xr:uid="{00000000-0005-0000-0000-00002B000000}"/>
  </cellStyles>
  <dxfs count="78">
    <dxf>
      <font>
        <b/>
        <i val="0"/>
        <color rgb="FFFF0000"/>
      </font>
      <fill>
        <patternFill>
          <bgColor theme="5" tint="0.79998168889431442"/>
        </patternFill>
      </fill>
    </dxf>
    <dxf>
      <font>
        <b/>
        <i val="0"/>
        <color rgb="FF2B441C"/>
      </font>
      <fill>
        <patternFill>
          <bgColor rgb="FF7CFC82"/>
        </patternFill>
      </fill>
    </dxf>
    <dxf>
      <font>
        <color rgb="FF9C0006"/>
      </font>
      <fill>
        <patternFill>
          <bgColor rgb="FFFFC7CE"/>
        </patternFill>
      </fill>
    </dxf>
    <dxf>
      <font>
        <b/>
        <i val="0"/>
        <color rgb="FF2B441C"/>
      </font>
      <fill>
        <patternFill>
          <bgColor rgb="FF93F97B"/>
        </patternFill>
      </fill>
    </dxf>
    <dxf>
      <font>
        <b/>
        <i val="0"/>
        <color rgb="FF2B441C"/>
      </font>
      <fill>
        <patternFill>
          <bgColor rgb="FFB0FCAA"/>
        </patternFill>
      </fill>
    </dxf>
    <dxf>
      <fill>
        <patternFill>
          <bgColor theme="0"/>
        </patternFill>
      </fill>
    </dxf>
    <dxf>
      <fill>
        <patternFill>
          <bgColor rgb="FFE0E4BC"/>
        </patternFill>
      </fill>
    </dxf>
    <dxf>
      <fill>
        <patternFill>
          <bgColor rgb="FFFFB4B4"/>
        </patternFill>
      </fill>
    </dxf>
    <dxf>
      <fill>
        <patternFill>
          <bgColor rgb="FFE0E4BC"/>
        </patternFill>
      </fill>
    </dxf>
    <dxf>
      <fill>
        <patternFill>
          <bgColor theme="0"/>
        </patternFill>
      </fill>
    </dxf>
    <dxf>
      <fill>
        <patternFill>
          <bgColor rgb="FFFFB4B4"/>
        </patternFill>
      </fill>
    </dxf>
    <dxf>
      <fill>
        <patternFill>
          <bgColor theme="0"/>
        </patternFill>
      </fill>
    </dxf>
    <dxf>
      <fill>
        <patternFill>
          <bgColor rgb="FFFFB4B4"/>
        </patternFill>
      </fill>
    </dxf>
    <dxf>
      <fill>
        <patternFill>
          <bgColor rgb="FFE0E4BC"/>
        </patternFill>
      </fill>
    </dxf>
    <dxf>
      <fill>
        <patternFill>
          <bgColor theme="0"/>
        </patternFill>
      </fill>
    </dxf>
    <dxf>
      <fill>
        <patternFill>
          <bgColor rgb="FFE0E4BC"/>
        </patternFill>
      </fill>
    </dxf>
    <dxf>
      <fill>
        <patternFill>
          <bgColor rgb="FFFFB4B4"/>
        </patternFill>
      </fill>
    </dxf>
    <dxf>
      <fill>
        <patternFill>
          <bgColor theme="0"/>
        </patternFill>
      </fill>
    </dxf>
    <dxf>
      <fill>
        <patternFill>
          <bgColor rgb="FFFFB4B4"/>
        </patternFill>
      </fill>
    </dxf>
    <dxf>
      <fill>
        <patternFill>
          <bgColor rgb="FFE0E4BC"/>
        </patternFill>
      </fill>
    </dxf>
    <dxf>
      <fill>
        <patternFill>
          <bgColor theme="0"/>
        </patternFill>
      </fill>
    </dxf>
    <dxf>
      <fill>
        <patternFill>
          <bgColor rgb="FFE0E4BC"/>
        </patternFill>
      </fill>
    </dxf>
    <dxf>
      <fill>
        <patternFill>
          <bgColor rgb="FFFFB4B4"/>
        </patternFill>
      </fill>
    </dxf>
    <dxf>
      <fill>
        <patternFill>
          <bgColor rgb="FFE0E4BC"/>
        </patternFill>
      </fill>
    </dxf>
    <dxf>
      <fill>
        <patternFill>
          <bgColor rgb="FFFFB4B4"/>
        </patternFill>
      </fill>
    </dxf>
    <dxf>
      <fill>
        <patternFill>
          <bgColor theme="0"/>
        </patternFill>
      </fill>
    </dxf>
    <dxf>
      <fill>
        <patternFill>
          <bgColor rgb="FFFFB4B4"/>
        </patternFill>
      </fill>
    </dxf>
    <dxf>
      <fill>
        <patternFill>
          <bgColor theme="0"/>
        </patternFill>
      </fill>
    </dxf>
    <dxf>
      <fill>
        <patternFill>
          <bgColor rgb="FFE0E4BC"/>
        </patternFill>
      </fill>
    </dxf>
    <dxf>
      <fill>
        <patternFill patternType="none">
          <bgColor auto="1"/>
        </patternFill>
      </fill>
    </dxf>
    <dxf>
      <fill>
        <patternFill>
          <bgColor rgb="FFE0E4BC"/>
        </patternFill>
      </fill>
    </dxf>
    <dxf>
      <fill>
        <patternFill>
          <bgColor rgb="FFFFB4B4"/>
        </patternFill>
      </fill>
    </dxf>
    <dxf>
      <fill>
        <patternFill>
          <bgColor rgb="FFFFB4B4"/>
        </patternFill>
      </fill>
    </dxf>
    <dxf>
      <fill>
        <patternFill>
          <bgColor rgb="FFE0E4BC"/>
        </patternFill>
      </fill>
    </dxf>
    <dxf>
      <fill>
        <patternFill>
          <bgColor theme="0"/>
        </patternFill>
      </fill>
    </dxf>
    <dxf>
      <fill>
        <patternFill>
          <bgColor rgb="FFFFB4B4"/>
        </patternFill>
      </fill>
    </dxf>
    <dxf>
      <fill>
        <patternFill>
          <bgColor rgb="FFE0E4BC"/>
        </patternFill>
      </fill>
    </dxf>
    <dxf>
      <fill>
        <patternFill>
          <bgColor theme="0"/>
        </patternFill>
      </fill>
    </dxf>
    <dxf>
      <fill>
        <patternFill>
          <bgColor rgb="FFE0E4BC"/>
        </patternFill>
      </fill>
    </dxf>
    <dxf>
      <fill>
        <patternFill>
          <bgColor rgb="FFFFB4B4"/>
        </patternFill>
      </fill>
    </dxf>
    <dxf>
      <fill>
        <patternFill>
          <bgColor rgb="FFFFB4B4"/>
        </patternFill>
      </fill>
    </dxf>
    <dxf>
      <fill>
        <patternFill>
          <bgColor rgb="FFFFB4B4"/>
        </patternFill>
      </fill>
    </dxf>
    <dxf>
      <fill>
        <patternFill>
          <bgColor rgb="FFE0E4BC"/>
        </patternFill>
      </fill>
    </dxf>
    <dxf>
      <fill>
        <patternFill>
          <bgColor rgb="FFE0E4BC"/>
        </patternFill>
      </fill>
    </dxf>
    <dxf>
      <fill>
        <patternFill>
          <bgColor rgb="FFE0E4BC"/>
        </patternFill>
      </fill>
    </dxf>
    <dxf>
      <fill>
        <patternFill>
          <bgColor rgb="FFFFB4B4"/>
        </patternFill>
      </fill>
    </dxf>
    <dxf>
      <fill>
        <patternFill>
          <bgColor rgb="FFE0E4BC"/>
        </patternFill>
      </fill>
    </dxf>
    <dxf>
      <fill>
        <patternFill>
          <bgColor rgb="FFE0E4BC"/>
        </patternFill>
      </fill>
    </dxf>
    <dxf>
      <font>
        <color theme="0"/>
      </font>
    </dxf>
    <dxf>
      <font>
        <color theme="0"/>
      </font>
    </dxf>
    <dxf>
      <font>
        <color theme="0"/>
      </font>
    </dxf>
    <dxf>
      <font>
        <color theme="0"/>
      </font>
    </dxf>
    <dxf>
      <fill>
        <patternFill>
          <bgColor theme="0"/>
        </patternFill>
      </fill>
    </dxf>
    <dxf>
      <font>
        <color rgb="FFC00000"/>
      </font>
      <fill>
        <patternFill>
          <bgColor theme="5" tint="0.59996337778862885"/>
        </patternFill>
      </fill>
    </dxf>
    <dxf>
      <fill>
        <patternFill>
          <bgColor rgb="FFFFB3B3"/>
        </patternFill>
      </fill>
    </dxf>
    <dxf>
      <fill>
        <patternFill>
          <bgColor theme="0" tint="-0.14996795556505021"/>
        </patternFill>
      </fill>
    </dxf>
    <dxf>
      <font>
        <color theme="0"/>
      </font>
    </dxf>
    <dxf>
      <fill>
        <patternFill>
          <bgColor theme="0"/>
        </patternFill>
      </fill>
    </dxf>
    <dxf>
      <font>
        <color theme="0" tint="-0.14996795556505021"/>
      </font>
    </dxf>
    <dxf>
      <font>
        <color theme="0" tint="-4.9989318521683403E-2"/>
      </font>
    </dxf>
    <dxf>
      <font>
        <color theme="0" tint="-0.24994659260841701"/>
      </font>
    </dxf>
    <dxf>
      <font>
        <color rgb="FFE2E2E2"/>
      </font>
    </dxf>
    <dxf>
      <border>
        <left style="thin">
          <color auto="1"/>
        </left>
        <right style="thin">
          <color auto="1"/>
        </right>
        <top style="thin">
          <color auto="1"/>
        </top>
        <bottom style="thin">
          <color auto="1"/>
        </bottom>
        <vertical/>
        <horizontal/>
      </border>
    </dxf>
    <dxf>
      <font>
        <color theme="0" tint="-0.14996795556505021"/>
      </font>
    </dxf>
    <dxf>
      <font>
        <color theme="0"/>
      </font>
      <fill>
        <patternFill>
          <fgColor theme="0"/>
          <bgColor theme="0"/>
        </patternFill>
      </fill>
      <border>
        <right/>
        <top style="thin">
          <color auto="1"/>
        </top>
        <bottom style="thin">
          <color auto="1"/>
        </bottom>
        <vertical/>
        <horizontal/>
      </border>
    </dxf>
    <dxf>
      <font>
        <color theme="0"/>
      </font>
      <fill>
        <patternFill>
          <fgColor theme="0"/>
          <bgColor theme="0"/>
        </patternFill>
      </fill>
      <border>
        <left style="thin">
          <color auto="1"/>
        </left>
        <right/>
        <top style="thin">
          <color auto="1"/>
        </top>
        <vertical/>
        <horizontal/>
      </border>
    </dxf>
    <dxf>
      <fill>
        <patternFill>
          <bgColor theme="0"/>
        </patternFill>
      </fill>
    </dxf>
    <dxf>
      <border>
        <left style="thin">
          <color auto="1"/>
        </left>
        <right style="thin">
          <color auto="1"/>
        </right>
        <top style="thin">
          <color auto="1"/>
        </top>
        <bottom style="thin">
          <color auto="1"/>
        </bottom>
        <vertical/>
        <horizontal/>
      </border>
    </dxf>
    <dxf>
      <fill>
        <patternFill>
          <bgColor rgb="FFE2E2E2"/>
        </patternFill>
      </fill>
    </dxf>
    <dxf>
      <font>
        <color rgb="FFE2E2E2"/>
      </font>
    </dxf>
    <dxf>
      <fill>
        <patternFill>
          <bgColor theme="0" tint="-0.14996795556505021"/>
        </patternFill>
      </fill>
    </dxf>
    <dxf>
      <font>
        <color theme="0" tint="-4.9989318521683403E-2"/>
      </font>
    </dxf>
    <dxf>
      <font>
        <color theme="0" tint="-0.24994659260841701"/>
      </font>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fill>
        <patternFill>
          <bgColor rgb="FFFFABAB"/>
        </patternFill>
      </fill>
    </dxf>
    <dxf>
      <fill>
        <patternFill>
          <bgColor rgb="FFFFB3B3"/>
        </patternFill>
      </fill>
    </dxf>
  </dxfs>
  <tableStyles count="0" defaultTableStyle="TableStyleMedium2" defaultPivotStyle="PivotStyleLight16"/>
  <colors>
    <mruColors>
      <color rgb="FFE0E4BC"/>
      <color rgb="FFFFB4B4"/>
      <color rgb="FFE2E2E2"/>
      <color rgb="FFE4E4E4"/>
      <color rgb="FFA03232"/>
      <color rgb="FFFFABAB"/>
      <color rgb="FFFFB3B3"/>
      <color rgb="FFFF8585"/>
      <color rgb="FFFF9797"/>
      <color rgb="FFFF7D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3</xdr:col>
      <xdr:colOff>39180</xdr:colOff>
      <xdr:row>1</xdr:row>
      <xdr:rowOff>36635</xdr:rowOff>
    </xdr:from>
    <xdr:to>
      <xdr:col>6</xdr:col>
      <xdr:colOff>130120</xdr:colOff>
      <xdr:row>3</xdr:row>
      <xdr:rowOff>172964</xdr:rowOff>
    </xdr:to>
    <xdr:pic>
      <xdr:nvPicPr>
        <xdr:cNvPr id="4" name="Picture 3" descr="Mexi+Can Forum 2018 — Red Global MX BC">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738" y="205154"/>
          <a:ext cx="821385" cy="3921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27</xdr:col>
          <xdr:colOff>137160</xdr:colOff>
          <xdr:row>8</xdr:row>
          <xdr:rowOff>45720</xdr:rowOff>
        </xdr:from>
        <xdr:to>
          <xdr:col>29</xdr:col>
          <xdr:colOff>609600</xdr:colOff>
          <xdr:row>9</xdr:row>
          <xdr:rowOff>60960</xdr:rowOff>
        </xdr:to>
        <xdr:sp macro="" textlink="">
          <xdr:nvSpPr>
            <xdr:cNvPr id="56489" name="Check Box 169" hidden="1">
              <a:extLst>
                <a:ext uri="{63B3BB69-23CF-44E3-9099-C40C66FF867C}">
                  <a14:compatExt spid="_x0000_s56489"/>
                </a:ext>
                <a:ext uri="{FF2B5EF4-FFF2-40B4-BE49-F238E27FC236}">
                  <a16:creationId xmlns:a16="http://schemas.microsoft.com/office/drawing/2014/main" id="{00000000-0008-0000-0200-0000A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EnerGuide Rating System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175260</xdr:colOff>
          <xdr:row>9</xdr:row>
          <xdr:rowOff>0</xdr:rowOff>
        </xdr:from>
        <xdr:to>
          <xdr:col>39</xdr:col>
          <xdr:colOff>251460</xdr:colOff>
          <xdr:row>10</xdr:row>
          <xdr:rowOff>22860</xdr:rowOff>
        </xdr:to>
        <xdr:sp macro="" textlink="">
          <xdr:nvSpPr>
            <xdr:cNvPr id="56491" name="Check Box 171" hidden="1">
              <a:extLst>
                <a:ext uri="{63B3BB69-23CF-44E3-9099-C40C66FF867C}">
                  <a14:compatExt spid="_x0000_s56491"/>
                </a:ext>
                <a:ext uri="{FF2B5EF4-FFF2-40B4-BE49-F238E27FC236}">
                  <a16:creationId xmlns:a16="http://schemas.microsoft.com/office/drawing/2014/main" id="{00000000-0008-0000-0200-0000AB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 (add to notes)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137160</xdr:colOff>
          <xdr:row>9</xdr:row>
          <xdr:rowOff>0</xdr:rowOff>
        </xdr:from>
        <xdr:to>
          <xdr:col>29</xdr:col>
          <xdr:colOff>350520</xdr:colOff>
          <xdr:row>10</xdr:row>
          <xdr:rowOff>22860</xdr:rowOff>
        </xdr:to>
        <xdr:sp macro="" textlink="">
          <xdr:nvSpPr>
            <xdr:cNvPr id="56492" name="Check Box 172" hidden="1">
              <a:extLst>
                <a:ext uri="{63B3BB69-23CF-44E3-9099-C40C66FF867C}">
                  <a14:compatExt spid="_x0000_s56492"/>
                </a:ext>
                <a:ext uri="{FF2B5EF4-FFF2-40B4-BE49-F238E27FC236}">
                  <a16:creationId xmlns:a16="http://schemas.microsoft.com/office/drawing/2014/main" id="{00000000-0008-0000-0200-0000A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Passive House Standard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175260</xdr:colOff>
          <xdr:row>8</xdr:row>
          <xdr:rowOff>22860</xdr:rowOff>
        </xdr:from>
        <xdr:to>
          <xdr:col>39</xdr:col>
          <xdr:colOff>137160</xdr:colOff>
          <xdr:row>9</xdr:row>
          <xdr:rowOff>38100</xdr:rowOff>
        </xdr:to>
        <xdr:sp macro="" textlink="">
          <xdr:nvSpPr>
            <xdr:cNvPr id="56505" name="Check Box 185" hidden="1">
              <a:extLst>
                <a:ext uri="{63B3BB69-23CF-44E3-9099-C40C66FF867C}">
                  <a14:compatExt spid="_x0000_s56505"/>
                </a:ext>
                <a:ext uri="{FF2B5EF4-FFF2-40B4-BE49-F238E27FC236}">
                  <a16:creationId xmlns:a16="http://schemas.microsoft.com/office/drawing/2014/main" id="{00000000-0008-0000-0200-0000B9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CHBA Net Zero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144780</xdr:colOff>
          <xdr:row>140</xdr:row>
          <xdr:rowOff>68580</xdr:rowOff>
        </xdr:from>
        <xdr:to>
          <xdr:col>12</xdr:col>
          <xdr:colOff>144780</xdr:colOff>
          <xdr:row>141</xdr:row>
          <xdr:rowOff>114300</xdr:rowOff>
        </xdr:to>
        <xdr:sp macro="" textlink="">
          <xdr:nvSpPr>
            <xdr:cNvPr id="56507" name="Button 187" hidden="1">
              <a:extLst>
                <a:ext uri="{63B3BB69-23CF-44E3-9099-C40C66FF867C}">
                  <a14:compatExt spid="_x0000_s56507"/>
                </a:ext>
                <a:ext uri="{FF2B5EF4-FFF2-40B4-BE49-F238E27FC236}">
                  <a16:creationId xmlns:a16="http://schemas.microsoft.com/office/drawing/2014/main" id="{00000000-0008-0000-0200-0000BBDC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CA" sz="800" b="0" i="0" u="none" strike="noStrike" baseline="0">
                  <a:solidFill>
                    <a:srgbClr val="000000"/>
                  </a:solidFill>
                  <a:latin typeface="Arial"/>
                  <a:cs typeface="Arial"/>
                </a:rPr>
                <a:t>Show/hide</a:t>
              </a:r>
            </a:p>
          </xdr:txBody>
        </xdr:sp>
        <xdr:clientData fPrintsWithSheet="0"/>
      </xdr:twoCellAnchor>
    </mc:Choice>
    <mc:Fallback/>
  </mc:AlternateContent>
  <xdr:twoCellAnchor>
    <xdr:from>
      <xdr:col>31</xdr:col>
      <xdr:colOff>164278</xdr:colOff>
      <xdr:row>11</xdr:row>
      <xdr:rowOff>42213</xdr:rowOff>
    </xdr:from>
    <xdr:to>
      <xdr:col>37</xdr:col>
      <xdr:colOff>64478</xdr:colOff>
      <xdr:row>12</xdr:row>
      <xdr:rowOff>37329</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7832404" y="2288108"/>
          <a:ext cx="1295863" cy="2116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31</xdr:col>
      <xdr:colOff>157234</xdr:colOff>
      <xdr:row>10</xdr:row>
      <xdr:rowOff>70338</xdr:rowOff>
    </xdr:from>
    <xdr:to>
      <xdr:col>37</xdr:col>
      <xdr:colOff>56457</xdr:colOff>
      <xdr:row>11</xdr:row>
      <xdr:rowOff>28333</xdr:rowOff>
    </xdr:to>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7825360" y="2099664"/>
          <a:ext cx="1294886" cy="1745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xdr:from>
      <xdr:col>31</xdr:col>
      <xdr:colOff>159393</xdr:colOff>
      <xdr:row>12</xdr:row>
      <xdr:rowOff>42214</xdr:rowOff>
    </xdr:from>
    <xdr:to>
      <xdr:col>37</xdr:col>
      <xdr:colOff>64478</xdr:colOff>
      <xdr:row>13</xdr:row>
      <xdr:rowOff>22675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7827519" y="2504677"/>
          <a:ext cx="1300748" cy="1970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p>
      </xdr:txBody>
    </xdr:sp>
    <xdr:clientData/>
  </xdr:twoCellAnchor>
  <xdr:twoCellAnchor editAs="oneCell">
    <xdr:from>
      <xdr:col>17</xdr:col>
      <xdr:colOff>0</xdr:colOff>
      <xdr:row>13</xdr:row>
      <xdr:rowOff>0</xdr:rowOff>
    </xdr:from>
    <xdr:to>
      <xdr:col>17</xdr:col>
      <xdr:colOff>244573</xdr:colOff>
      <xdr:row>14</xdr:row>
      <xdr:rowOff>19050</xdr:rowOff>
    </xdr:to>
    <xdr:pic>
      <xdr:nvPicPr>
        <xdr:cNvPr id="10" name="Picture 9">
          <a:extLst>
            <a:ext uri="{FF2B5EF4-FFF2-40B4-BE49-F238E27FC236}">
              <a16:creationId xmlns:a16="http://schemas.microsoft.com/office/drawing/2014/main" id="{CDF7D669-69A2-0631-2D31-F7212FE3EBD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04260" y="2651760"/>
          <a:ext cx="228600" cy="121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80595</xdr:colOff>
      <xdr:row>1</xdr:row>
      <xdr:rowOff>14654</xdr:rowOff>
    </xdr:from>
    <xdr:to>
      <xdr:col>7</xdr:col>
      <xdr:colOff>282396</xdr:colOff>
      <xdr:row>3</xdr:row>
      <xdr:rowOff>57149</xdr:rowOff>
    </xdr:to>
    <xdr:pic>
      <xdr:nvPicPr>
        <xdr:cNvPr id="2" name="Picture 1" descr="Mexi+Can Forum 2018 — Red Global MX BC">
          <a:extLst>
            <a:ext uri="{FF2B5EF4-FFF2-40B4-BE49-F238E27FC236}">
              <a16:creationId xmlns:a16="http://schemas.microsoft.com/office/drawing/2014/main" id="{A5B7D453-D26B-45EE-BF9C-6A8328088C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5895" y="189914"/>
          <a:ext cx="1163826" cy="3739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25</xdr:col>
          <xdr:colOff>38100</xdr:colOff>
          <xdr:row>42</xdr:row>
          <xdr:rowOff>152400</xdr:rowOff>
        </xdr:from>
        <xdr:to>
          <xdr:col>34</xdr:col>
          <xdr:colOff>160020</xdr:colOff>
          <xdr:row>44</xdr:row>
          <xdr:rowOff>22860</xdr:rowOff>
        </xdr:to>
        <xdr:sp macro="" textlink="">
          <xdr:nvSpPr>
            <xdr:cNvPr id="102401" name="Check Box 1" hidden="1">
              <a:extLst>
                <a:ext uri="{63B3BB69-23CF-44E3-9099-C40C66FF867C}">
                  <a14:compatExt spid="_x0000_s102401"/>
                </a:ext>
                <a:ext uri="{FF2B5EF4-FFF2-40B4-BE49-F238E27FC236}">
                  <a16:creationId xmlns:a16="http://schemas.microsoft.com/office/drawing/2014/main" id="{00000000-0008-0000-0300-00000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43</xdr:row>
          <xdr:rowOff>137160</xdr:rowOff>
        </xdr:from>
        <xdr:to>
          <xdr:col>34</xdr:col>
          <xdr:colOff>129540</xdr:colOff>
          <xdr:row>45</xdr:row>
          <xdr:rowOff>7620</xdr:rowOff>
        </xdr:to>
        <xdr:sp macro="" textlink="">
          <xdr:nvSpPr>
            <xdr:cNvPr id="102402" name="Check Box 2" hidden="1">
              <a:extLst>
                <a:ext uri="{63B3BB69-23CF-44E3-9099-C40C66FF867C}">
                  <a14:compatExt spid="_x0000_s102402"/>
                </a:ext>
                <a:ext uri="{FF2B5EF4-FFF2-40B4-BE49-F238E27FC236}">
                  <a16:creationId xmlns:a16="http://schemas.microsoft.com/office/drawing/2014/main" id="{00000000-0008-0000-0300-00000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42</xdr:row>
          <xdr:rowOff>144780</xdr:rowOff>
        </xdr:from>
        <xdr:to>
          <xdr:col>34</xdr:col>
          <xdr:colOff>1188720</xdr:colOff>
          <xdr:row>44</xdr:row>
          <xdr:rowOff>22860</xdr:rowOff>
        </xdr:to>
        <xdr:sp macro="" textlink="">
          <xdr:nvSpPr>
            <xdr:cNvPr id="102403" name="Check Box 3" hidden="1">
              <a:extLst>
                <a:ext uri="{63B3BB69-23CF-44E3-9099-C40C66FF867C}">
                  <a14:compatExt spid="_x0000_s102403"/>
                </a:ext>
                <a:ext uri="{FF2B5EF4-FFF2-40B4-BE49-F238E27FC236}">
                  <a16:creationId xmlns:a16="http://schemas.microsoft.com/office/drawing/2014/main" id="{00000000-0008-0000-0300-00000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43</xdr:row>
          <xdr:rowOff>137160</xdr:rowOff>
        </xdr:from>
        <xdr:to>
          <xdr:col>34</xdr:col>
          <xdr:colOff>1188720</xdr:colOff>
          <xdr:row>45</xdr:row>
          <xdr:rowOff>7620</xdr:rowOff>
        </xdr:to>
        <xdr:sp macro="" textlink="">
          <xdr:nvSpPr>
            <xdr:cNvPr id="102404" name="Check Box 4" hidden="1">
              <a:extLst>
                <a:ext uri="{63B3BB69-23CF-44E3-9099-C40C66FF867C}">
                  <a14:compatExt spid="_x0000_s102404"/>
                </a:ext>
                <a:ext uri="{FF2B5EF4-FFF2-40B4-BE49-F238E27FC236}">
                  <a16:creationId xmlns:a16="http://schemas.microsoft.com/office/drawing/2014/main" id="{00000000-0008-0000-0300-00000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144780</xdr:rowOff>
        </xdr:from>
        <xdr:to>
          <xdr:col>9</xdr:col>
          <xdr:colOff>419100</xdr:colOff>
          <xdr:row>75</xdr:row>
          <xdr:rowOff>22860</xdr:rowOff>
        </xdr:to>
        <xdr:sp macro="" textlink="">
          <xdr:nvSpPr>
            <xdr:cNvPr id="102405" name="Check Box 5" hidden="1">
              <a:extLst>
                <a:ext uri="{63B3BB69-23CF-44E3-9099-C40C66FF867C}">
                  <a14:compatExt spid="_x0000_s102405"/>
                </a:ext>
                <a:ext uri="{FF2B5EF4-FFF2-40B4-BE49-F238E27FC236}">
                  <a16:creationId xmlns:a16="http://schemas.microsoft.com/office/drawing/2014/main" id="{00000000-0008-0000-0300-00000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73</xdr:row>
          <xdr:rowOff>144780</xdr:rowOff>
        </xdr:from>
        <xdr:to>
          <xdr:col>21</xdr:col>
          <xdr:colOff>381000</xdr:colOff>
          <xdr:row>75</xdr:row>
          <xdr:rowOff>22860</xdr:rowOff>
        </xdr:to>
        <xdr:sp macro="" textlink="">
          <xdr:nvSpPr>
            <xdr:cNvPr id="102406" name="Check Box 6" hidden="1">
              <a:extLst>
                <a:ext uri="{63B3BB69-23CF-44E3-9099-C40C66FF867C}">
                  <a14:compatExt spid="_x0000_s102406"/>
                </a:ext>
                <a:ext uri="{FF2B5EF4-FFF2-40B4-BE49-F238E27FC236}">
                  <a16:creationId xmlns:a16="http://schemas.microsoft.com/office/drawing/2014/main" id="{00000000-0008-0000-0300-00000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Taped sheathing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73</xdr:row>
          <xdr:rowOff>144780</xdr:rowOff>
        </xdr:from>
        <xdr:to>
          <xdr:col>24</xdr:col>
          <xdr:colOff>624840</xdr:colOff>
          <xdr:row>75</xdr:row>
          <xdr:rowOff>22860</xdr:rowOff>
        </xdr:to>
        <xdr:sp macro="" textlink="">
          <xdr:nvSpPr>
            <xdr:cNvPr id="102407" name="Check Box 7" hidden="1">
              <a:extLst>
                <a:ext uri="{63B3BB69-23CF-44E3-9099-C40C66FF867C}">
                  <a14:compatExt spid="_x0000_s102407"/>
                </a:ext>
                <a:ext uri="{FF2B5EF4-FFF2-40B4-BE49-F238E27FC236}">
                  <a16:creationId xmlns:a16="http://schemas.microsoft.com/office/drawing/2014/main" id="{00000000-0008-0000-0300-00000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Sealed insulation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144780</xdr:rowOff>
        </xdr:from>
        <xdr:to>
          <xdr:col>16</xdr:col>
          <xdr:colOff>213360</xdr:colOff>
          <xdr:row>75</xdr:row>
          <xdr:rowOff>30480</xdr:rowOff>
        </xdr:to>
        <xdr:sp macro="" textlink="">
          <xdr:nvSpPr>
            <xdr:cNvPr id="102408" name="Check Box 8" hidden="1">
              <a:extLst>
                <a:ext uri="{63B3BB69-23CF-44E3-9099-C40C66FF867C}">
                  <a14:compatExt spid="_x0000_s102408"/>
                </a:ext>
                <a:ext uri="{FF2B5EF4-FFF2-40B4-BE49-F238E27FC236}">
                  <a16:creationId xmlns:a16="http://schemas.microsoft.com/office/drawing/2014/main" id="{00000000-0008-0000-0300-00000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Sealed membrane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312420</xdr:colOff>
          <xdr:row>73</xdr:row>
          <xdr:rowOff>137160</xdr:rowOff>
        </xdr:from>
        <xdr:to>
          <xdr:col>34</xdr:col>
          <xdr:colOff>220980</xdr:colOff>
          <xdr:row>75</xdr:row>
          <xdr:rowOff>15240</xdr:rowOff>
        </xdr:to>
        <xdr:sp macro="" textlink="">
          <xdr:nvSpPr>
            <xdr:cNvPr id="102409" name="Check Box 9" hidden="1">
              <a:extLst>
                <a:ext uri="{63B3BB69-23CF-44E3-9099-C40C66FF867C}">
                  <a14:compatExt spid="_x0000_s102409"/>
                </a:ext>
                <a:ext uri="{FF2B5EF4-FFF2-40B4-BE49-F238E27FC236}">
                  <a16:creationId xmlns:a16="http://schemas.microsoft.com/office/drawing/2014/main" id="{00000000-0008-0000-0300-00000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 (describe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79</xdr:row>
          <xdr:rowOff>152400</xdr:rowOff>
        </xdr:from>
        <xdr:to>
          <xdr:col>5</xdr:col>
          <xdr:colOff>106680</xdr:colOff>
          <xdr:row>81</xdr:row>
          <xdr:rowOff>7620</xdr:rowOff>
        </xdr:to>
        <xdr:sp macro="" textlink="">
          <xdr:nvSpPr>
            <xdr:cNvPr id="102410" name="Check Box 10" hidden="1">
              <a:extLst>
                <a:ext uri="{63B3BB69-23CF-44E3-9099-C40C66FF867C}">
                  <a14:compatExt spid="_x0000_s102410"/>
                </a:ext>
                <a:ext uri="{FF2B5EF4-FFF2-40B4-BE49-F238E27FC236}">
                  <a16:creationId xmlns:a16="http://schemas.microsoft.com/office/drawing/2014/main" id="{00000000-0008-0000-0300-00000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81</xdr:row>
          <xdr:rowOff>152400</xdr:rowOff>
        </xdr:from>
        <xdr:to>
          <xdr:col>5</xdr:col>
          <xdr:colOff>106680</xdr:colOff>
          <xdr:row>83</xdr:row>
          <xdr:rowOff>7620</xdr:rowOff>
        </xdr:to>
        <xdr:sp macro="" textlink="">
          <xdr:nvSpPr>
            <xdr:cNvPr id="102411" name="Check Box 11" hidden="1">
              <a:extLst>
                <a:ext uri="{63B3BB69-23CF-44E3-9099-C40C66FF867C}">
                  <a14:compatExt spid="_x0000_s102411"/>
                </a:ext>
                <a:ext uri="{FF2B5EF4-FFF2-40B4-BE49-F238E27FC236}">
                  <a16:creationId xmlns:a16="http://schemas.microsoft.com/office/drawing/2014/main" id="{00000000-0008-0000-0300-00000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82</xdr:row>
          <xdr:rowOff>152400</xdr:rowOff>
        </xdr:from>
        <xdr:to>
          <xdr:col>5</xdr:col>
          <xdr:colOff>106680</xdr:colOff>
          <xdr:row>84</xdr:row>
          <xdr:rowOff>7620</xdr:rowOff>
        </xdr:to>
        <xdr:sp macro="" textlink="">
          <xdr:nvSpPr>
            <xdr:cNvPr id="102412" name="Check Box 12" hidden="1">
              <a:extLst>
                <a:ext uri="{63B3BB69-23CF-44E3-9099-C40C66FF867C}">
                  <a14:compatExt spid="_x0000_s102412"/>
                </a:ext>
                <a:ext uri="{FF2B5EF4-FFF2-40B4-BE49-F238E27FC236}">
                  <a16:creationId xmlns:a16="http://schemas.microsoft.com/office/drawing/2014/main" id="{00000000-0008-0000-0300-00000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83</xdr:row>
          <xdr:rowOff>152400</xdr:rowOff>
        </xdr:from>
        <xdr:to>
          <xdr:col>5</xdr:col>
          <xdr:colOff>106680</xdr:colOff>
          <xdr:row>85</xdr:row>
          <xdr:rowOff>7620</xdr:rowOff>
        </xdr:to>
        <xdr:sp macro="" textlink="">
          <xdr:nvSpPr>
            <xdr:cNvPr id="102413" name="Check Box 13" hidden="1">
              <a:extLst>
                <a:ext uri="{63B3BB69-23CF-44E3-9099-C40C66FF867C}">
                  <a14:compatExt spid="_x0000_s102413"/>
                </a:ext>
                <a:ext uri="{FF2B5EF4-FFF2-40B4-BE49-F238E27FC236}">
                  <a16:creationId xmlns:a16="http://schemas.microsoft.com/office/drawing/2014/main" id="{00000000-0008-0000-0300-00000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84</xdr:row>
          <xdr:rowOff>152400</xdr:rowOff>
        </xdr:from>
        <xdr:to>
          <xdr:col>5</xdr:col>
          <xdr:colOff>106680</xdr:colOff>
          <xdr:row>86</xdr:row>
          <xdr:rowOff>7620</xdr:rowOff>
        </xdr:to>
        <xdr:sp macro="" textlink="">
          <xdr:nvSpPr>
            <xdr:cNvPr id="102414" name="Check Box 14" hidden="1">
              <a:extLst>
                <a:ext uri="{63B3BB69-23CF-44E3-9099-C40C66FF867C}">
                  <a14:compatExt spid="_x0000_s102414"/>
                </a:ext>
                <a:ext uri="{FF2B5EF4-FFF2-40B4-BE49-F238E27FC236}">
                  <a16:creationId xmlns:a16="http://schemas.microsoft.com/office/drawing/2014/main" id="{00000000-0008-0000-0300-00000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144780</xdr:rowOff>
        </xdr:from>
        <xdr:to>
          <xdr:col>5</xdr:col>
          <xdr:colOff>99060</xdr:colOff>
          <xdr:row>87</xdr:row>
          <xdr:rowOff>0</xdr:rowOff>
        </xdr:to>
        <xdr:sp macro="" textlink="">
          <xdr:nvSpPr>
            <xdr:cNvPr id="102415" name="Check Box 15" hidden="1">
              <a:extLst>
                <a:ext uri="{63B3BB69-23CF-44E3-9099-C40C66FF867C}">
                  <a14:compatExt spid="_x0000_s102415"/>
                </a:ext>
                <a:ext uri="{FF2B5EF4-FFF2-40B4-BE49-F238E27FC236}">
                  <a16:creationId xmlns:a16="http://schemas.microsoft.com/office/drawing/2014/main" id="{00000000-0008-0000-0300-00000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144780</xdr:rowOff>
        </xdr:from>
        <xdr:to>
          <xdr:col>5</xdr:col>
          <xdr:colOff>99060</xdr:colOff>
          <xdr:row>88</xdr:row>
          <xdr:rowOff>0</xdr:rowOff>
        </xdr:to>
        <xdr:sp macro="" textlink="">
          <xdr:nvSpPr>
            <xdr:cNvPr id="102416" name="Check Box 16" hidden="1">
              <a:extLst>
                <a:ext uri="{63B3BB69-23CF-44E3-9099-C40C66FF867C}">
                  <a14:compatExt spid="_x0000_s102416"/>
                </a:ext>
                <a:ext uri="{FF2B5EF4-FFF2-40B4-BE49-F238E27FC236}">
                  <a16:creationId xmlns:a16="http://schemas.microsoft.com/office/drawing/2014/main" id="{00000000-0008-0000-0300-00001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7620</xdr:rowOff>
        </xdr:from>
        <xdr:to>
          <xdr:col>5</xdr:col>
          <xdr:colOff>160020</xdr:colOff>
          <xdr:row>94</xdr:row>
          <xdr:rowOff>38100</xdr:rowOff>
        </xdr:to>
        <xdr:sp macro="" textlink="">
          <xdr:nvSpPr>
            <xdr:cNvPr id="102417" name="Check Box 17" hidden="1">
              <a:extLst>
                <a:ext uri="{63B3BB69-23CF-44E3-9099-C40C66FF867C}">
                  <a14:compatExt spid="_x0000_s102417"/>
                </a:ext>
                <a:ext uri="{FF2B5EF4-FFF2-40B4-BE49-F238E27FC236}">
                  <a16:creationId xmlns:a16="http://schemas.microsoft.com/office/drawing/2014/main" id="{00000000-0008-0000-0300-00001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93</xdr:row>
          <xdr:rowOff>182880</xdr:rowOff>
        </xdr:from>
        <xdr:to>
          <xdr:col>5</xdr:col>
          <xdr:colOff>160020</xdr:colOff>
          <xdr:row>95</xdr:row>
          <xdr:rowOff>45720</xdr:rowOff>
        </xdr:to>
        <xdr:sp macro="" textlink="">
          <xdr:nvSpPr>
            <xdr:cNvPr id="102418" name="Check Box 18" hidden="1">
              <a:extLst>
                <a:ext uri="{63B3BB69-23CF-44E3-9099-C40C66FF867C}">
                  <a14:compatExt spid="_x0000_s102418"/>
                </a:ext>
                <a:ext uri="{FF2B5EF4-FFF2-40B4-BE49-F238E27FC236}">
                  <a16:creationId xmlns:a16="http://schemas.microsoft.com/office/drawing/2014/main" id="{00000000-0008-0000-0300-00001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236220</xdr:colOff>
          <xdr:row>96</xdr:row>
          <xdr:rowOff>152400</xdr:rowOff>
        </xdr:from>
        <xdr:to>
          <xdr:col>16</xdr:col>
          <xdr:colOff>99060</xdr:colOff>
          <xdr:row>98</xdr:row>
          <xdr:rowOff>22860</xdr:rowOff>
        </xdr:to>
        <xdr:sp macro="" textlink="">
          <xdr:nvSpPr>
            <xdr:cNvPr id="102419" name="Check Box 19" hidden="1">
              <a:extLst>
                <a:ext uri="{63B3BB69-23CF-44E3-9099-C40C66FF867C}">
                  <a14:compatExt spid="_x0000_s102419"/>
                </a:ext>
                <a:ext uri="{FF2B5EF4-FFF2-40B4-BE49-F238E27FC236}">
                  <a16:creationId xmlns:a16="http://schemas.microsoft.com/office/drawing/2014/main" id="{00000000-0008-0000-0300-00001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95</xdr:row>
          <xdr:rowOff>114300</xdr:rowOff>
        </xdr:from>
        <xdr:to>
          <xdr:col>13</xdr:col>
          <xdr:colOff>167640</xdr:colOff>
          <xdr:row>96</xdr:row>
          <xdr:rowOff>160020</xdr:rowOff>
        </xdr:to>
        <xdr:sp macro="" textlink="">
          <xdr:nvSpPr>
            <xdr:cNvPr id="102420" name="Check Box 20" hidden="1">
              <a:extLst>
                <a:ext uri="{63B3BB69-23CF-44E3-9099-C40C66FF867C}">
                  <a14:compatExt spid="_x0000_s102420"/>
                </a:ext>
                <a:ext uri="{FF2B5EF4-FFF2-40B4-BE49-F238E27FC236}">
                  <a16:creationId xmlns:a16="http://schemas.microsoft.com/office/drawing/2014/main" id="{00000000-0008-0000-0300-00001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95</xdr:row>
          <xdr:rowOff>106680</xdr:rowOff>
        </xdr:from>
        <xdr:to>
          <xdr:col>27</xdr:col>
          <xdr:colOff>182880</xdr:colOff>
          <xdr:row>96</xdr:row>
          <xdr:rowOff>144780</xdr:rowOff>
        </xdr:to>
        <xdr:sp macro="" textlink="">
          <xdr:nvSpPr>
            <xdr:cNvPr id="102421" name="Check Box 21" hidden="1">
              <a:extLst>
                <a:ext uri="{63B3BB69-23CF-44E3-9099-C40C66FF867C}">
                  <a14:compatExt spid="_x0000_s102421"/>
                </a:ext>
                <a:ext uri="{FF2B5EF4-FFF2-40B4-BE49-F238E27FC236}">
                  <a16:creationId xmlns:a16="http://schemas.microsoft.com/office/drawing/2014/main" id="{00000000-0008-0000-0300-00001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102</xdr:row>
          <xdr:rowOff>152400</xdr:rowOff>
        </xdr:from>
        <xdr:to>
          <xdr:col>13</xdr:col>
          <xdr:colOff>342900</xdr:colOff>
          <xdr:row>104</xdr:row>
          <xdr:rowOff>22860</xdr:rowOff>
        </xdr:to>
        <xdr:sp macro="" textlink="">
          <xdr:nvSpPr>
            <xdr:cNvPr id="102422" name="Check Box 22" hidden="1">
              <a:extLst>
                <a:ext uri="{63B3BB69-23CF-44E3-9099-C40C66FF867C}">
                  <a14:compatExt spid="_x0000_s102422"/>
                </a:ext>
                <a:ext uri="{FF2B5EF4-FFF2-40B4-BE49-F238E27FC236}">
                  <a16:creationId xmlns:a16="http://schemas.microsoft.com/office/drawing/2014/main" id="{00000000-0008-0000-0300-00001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103</xdr:row>
          <xdr:rowOff>152400</xdr:rowOff>
        </xdr:from>
        <xdr:to>
          <xdr:col>15</xdr:col>
          <xdr:colOff>274320</xdr:colOff>
          <xdr:row>105</xdr:row>
          <xdr:rowOff>22860</xdr:rowOff>
        </xdr:to>
        <xdr:sp macro="" textlink="">
          <xdr:nvSpPr>
            <xdr:cNvPr id="102423" name="Check Box 23" hidden="1">
              <a:extLst>
                <a:ext uri="{63B3BB69-23CF-44E3-9099-C40C66FF867C}">
                  <a14:compatExt spid="_x0000_s102423"/>
                </a:ext>
                <a:ext uri="{FF2B5EF4-FFF2-40B4-BE49-F238E27FC236}">
                  <a16:creationId xmlns:a16="http://schemas.microsoft.com/office/drawing/2014/main" id="{00000000-0008-0000-0300-00001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101</xdr:row>
          <xdr:rowOff>68580</xdr:rowOff>
        </xdr:from>
        <xdr:to>
          <xdr:col>15</xdr:col>
          <xdr:colOff>312420</xdr:colOff>
          <xdr:row>102</xdr:row>
          <xdr:rowOff>91440</xdr:rowOff>
        </xdr:to>
        <xdr:sp macro="" textlink="">
          <xdr:nvSpPr>
            <xdr:cNvPr id="102424" name="Check Box 24" hidden="1">
              <a:extLst>
                <a:ext uri="{63B3BB69-23CF-44E3-9099-C40C66FF867C}">
                  <a14:compatExt spid="_x0000_s102424"/>
                </a:ext>
                <a:ext uri="{FF2B5EF4-FFF2-40B4-BE49-F238E27FC236}">
                  <a16:creationId xmlns:a16="http://schemas.microsoft.com/office/drawing/2014/main" id="{00000000-0008-0000-0300-00001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104</xdr:row>
          <xdr:rowOff>76200</xdr:rowOff>
        </xdr:from>
        <xdr:to>
          <xdr:col>24</xdr:col>
          <xdr:colOff>449580</xdr:colOff>
          <xdr:row>105</xdr:row>
          <xdr:rowOff>91440</xdr:rowOff>
        </xdr:to>
        <xdr:sp macro="" textlink="">
          <xdr:nvSpPr>
            <xdr:cNvPr id="102425" name="Check Box 25" hidden="1">
              <a:extLst>
                <a:ext uri="{63B3BB69-23CF-44E3-9099-C40C66FF867C}">
                  <a14:compatExt spid="_x0000_s102425"/>
                </a:ext>
                <a:ext uri="{FF2B5EF4-FFF2-40B4-BE49-F238E27FC236}">
                  <a16:creationId xmlns:a16="http://schemas.microsoft.com/office/drawing/2014/main" id="{00000000-0008-0000-0300-00001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1000" b="0" i="0" u="none" strike="noStrike" baseline="0">
                  <a:solidFill>
                    <a:srgbClr val="000000"/>
                  </a:solidFill>
                  <a:latin typeface="Arial"/>
                  <a:cs typeface="Arial"/>
                </a:rPr>
                <a:t>     Other (Describe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53340</xdr:colOff>
          <xdr:row>104</xdr:row>
          <xdr:rowOff>152400</xdr:rowOff>
        </xdr:from>
        <xdr:to>
          <xdr:col>12</xdr:col>
          <xdr:colOff>175260</xdr:colOff>
          <xdr:row>106</xdr:row>
          <xdr:rowOff>22860</xdr:rowOff>
        </xdr:to>
        <xdr:sp macro="" textlink="">
          <xdr:nvSpPr>
            <xdr:cNvPr id="102426" name="Check Box 26" hidden="1">
              <a:extLst>
                <a:ext uri="{63B3BB69-23CF-44E3-9099-C40C66FF867C}">
                  <a14:compatExt spid="_x0000_s102426"/>
                </a:ext>
                <a:ext uri="{FF2B5EF4-FFF2-40B4-BE49-F238E27FC236}">
                  <a16:creationId xmlns:a16="http://schemas.microsoft.com/office/drawing/2014/main" id="{00000000-0008-0000-0300-00001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91440</xdr:colOff>
          <xdr:row>101</xdr:row>
          <xdr:rowOff>152400</xdr:rowOff>
        </xdr:from>
        <xdr:to>
          <xdr:col>36</xdr:col>
          <xdr:colOff>91440</xdr:colOff>
          <xdr:row>103</xdr:row>
          <xdr:rowOff>7620</xdr:rowOff>
        </xdr:to>
        <xdr:sp macro="" textlink="">
          <xdr:nvSpPr>
            <xdr:cNvPr id="102427" name="Check Box 27" hidden="1">
              <a:extLst>
                <a:ext uri="{63B3BB69-23CF-44E3-9099-C40C66FF867C}">
                  <a14:compatExt spid="_x0000_s102427"/>
                </a:ext>
                <a:ext uri="{FF2B5EF4-FFF2-40B4-BE49-F238E27FC236}">
                  <a16:creationId xmlns:a16="http://schemas.microsoft.com/office/drawing/2014/main" id="{00000000-0008-0000-0300-00001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99060</xdr:colOff>
          <xdr:row>103</xdr:row>
          <xdr:rowOff>0</xdr:rowOff>
        </xdr:from>
        <xdr:to>
          <xdr:col>24</xdr:col>
          <xdr:colOff>464820</xdr:colOff>
          <xdr:row>104</xdr:row>
          <xdr:rowOff>68580</xdr:rowOff>
        </xdr:to>
        <xdr:sp macro="" textlink="">
          <xdr:nvSpPr>
            <xdr:cNvPr id="102428" name="Check Box 28" hidden="1">
              <a:extLst>
                <a:ext uri="{63B3BB69-23CF-44E3-9099-C40C66FF867C}">
                  <a14:compatExt spid="_x0000_s102428"/>
                </a:ext>
                <a:ext uri="{FF2B5EF4-FFF2-40B4-BE49-F238E27FC236}">
                  <a16:creationId xmlns:a16="http://schemas.microsoft.com/office/drawing/2014/main" id="{00000000-0008-0000-0300-00001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104</xdr:row>
          <xdr:rowOff>160020</xdr:rowOff>
        </xdr:from>
        <xdr:to>
          <xdr:col>24</xdr:col>
          <xdr:colOff>541020</xdr:colOff>
          <xdr:row>106</xdr:row>
          <xdr:rowOff>30480</xdr:rowOff>
        </xdr:to>
        <xdr:sp macro="" textlink="">
          <xdr:nvSpPr>
            <xdr:cNvPr id="102429" name="Check Box 29" hidden="1">
              <a:extLst>
                <a:ext uri="{63B3BB69-23CF-44E3-9099-C40C66FF867C}">
                  <a14:compatExt spid="_x0000_s102429"/>
                </a:ext>
                <a:ext uri="{FF2B5EF4-FFF2-40B4-BE49-F238E27FC236}">
                  <a16:creationId xmlns:a16="http://schemas.microsoft.com/office/drawing/2014/main" id="{00000000-0008-0000-0300-00001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104</xdr:row>
          <xdr:rowOff>99060</xdr:rowOff>
        </xdr:from>
        <xdr:to>
          <xdr:col>13</xdr:col>
          <xdr:colOff>175260</xdr:colOff>
          <xdr:row>106</xdr:row>
          <xdr:rowOff>83820</xdr:rowOff>
        </xdr:to>
        <xdr:sp macro="" textlink="">
          <xdr:nvSpPr>
            <xdr:cNvPr id="102430" name="Check Box 30" hidden="1">
              <a:extLst>
                <a:ext uri="{63B3BB69-23CF-44E3-9099-C40C66FF867C}">
                  <a14:compatExt spid="_x0000_s102430"/>
                </a:ext>
                <a:ext uri="{FF2B5EF4-FFF2-40B4-BE49-F238E27FC236}">
                  <a16:creationId xmlns:a16="http://schemas.microsoft.com/office/drawing/2014/main" id="{00000000-0008-0000-0300-00001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xdr:row>
          <xdr:rowOff>0</xdr:rowOff>
        </xdr:from>
        <xdr:to>
          <xdr:col>34</xdr:col>
          <xdr:colOff>937260</xdr:colOff>
          <xdr:row>16</xdr:row>
          <xdr:rowOff>45720</xdr:rowOff>
        </xdr:to>
        <xdr:sp macro="" textlink="">
          <xdr:nvSpPr>
            <xdr:cNvPr id="102431" name="Check Box 31" hidden="1">
              <a:extLst>
                <a:ext uri="{63B3BB69-23CF-44E3-9099-C40C66FF867C}">
                  <a14:compatExt spid="_x0000_s102431"/>
                </a:ext>
                <a:ext uri="{FF2B5EF4-FFF2-40B4-BE49-F238E27FC236}">
                  <a16:creationId xmlns:a16="http://schemas.microsoft.com/office/drawing/2014/main" id="{00000000-0008-0000-0300-00001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15</xdr:row>
          <xdr:rowOff>152400</xdr:rowOff>
        </xdr:from>
        <xdr:to>
          <xdr:col>34</xdr:col>
          <xdr:colOff>937260</xdr:colOff>
          <xdr:row>17</xdr:row>
          <xdr:rowOff>38100</xdr:rowOff>
        </xdr:to>
        <xdr:sp macro="" textlink="">
          <xdr:nvSpPr>
            <xdr:cNvPr id="102432" name="Check Box 32" hidden="1">
              <a:extLst>
                <a:ext uri="{63B3BB69-23CF-44E3-9099-C40C66FF867C}">
                  <a14:compatExt spid="_x0000_s102432"/>
                </a:ext>
                <a:ext uri="{FF2B5EF4-FFF2-40B4-BE49-F238E27FC236}">
                  <a16:creationId xmlns:a16="http://schemas.microsoft.com/office/drawing/2014/main" id="{00000000-0008-0000-0300-00002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14</xdr:row>
          <xdr:rowOff>182880</xdr:rowOff>
        </xdr:from>
        <xdr:to>
          <xdr:col>37</xdr:col>
          <xdr:colOff>198120</xdr:colOff>
          <xdr:row>16</xdr:row>
          <xdr:rowOff>53340</xdr:rowOff>
        </xdr:to>
        <xdr:sp macro="" textlink="">
          <xdr:nvSpPr>
            <xdr:cNvPr id="102433" name="Check Box 33" hidden="1">
              <a:extLst>
                <a:ext uri="{63B3BB69-23CF-44E3-9099-C40C66FF867C}">
                  <a14:compatExt spid="_x0000_s102433"/>
                </a:ext>
                <a:ext uri="{FF2B5EF4-FFF2-40B4-BE49-F238E27FC236}">
                  <a16:creationId xmlns:a16="http://schemas.microsoft.com/office/drawing/2014/main" id="{00000000-0008-0000-0300-00002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15</xdr:row>
          <xdr:rowOff>152400</xdr:rowOff>
        </xdr:from>
        <xdr:to>
          <xdr:col>37</xdr:col>
          <xdr:colOff>198120</xdr:colOff>
          <xdr:row>17</xdr:row>
          <xdr:rowOff>38100</xdr:rowOff>
        </xdr:to>
        <xdr:sp macro="" textlink="">
          <xdr:nvSpPr>
            <xdr:cNvPr id="102434" name="Check Box 34" hidden="1">
              <a:extLst>
                <a:ext uri="{63B3BB69-23CF-44E3-9099-C40C66FF867C}">
                  <a14:compatExt spid="_x0000_s102434"/>
                </a:ext>
                <a:ext uri="{FF2B5EF4-FFF2-40B4-BE49-F238E27FC236}">
                  <a16:creationId xmlns:a16="http://schemas.microsoft.com/office/drawing/2014/main" id="{00000000-0008-0000-0300-00002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17</xdr:row>
          <xdr:rowOff>160020</xdr:rowOff>
        </xdr:from>
        <xdr:to>
          <xdr:col>33</xdr:col>
          <xdr:colOff>45720</xdr:colOff>
          <xdr:row>19</xdr:row>
          <xdr:rowOff>30480</xdr:rowOff>
        </xdr:to>
        <xdr:sp macro="" textlink="">
          <xdr:nvSpPr>
            <xdr:cNvPr id="102435" name="Check Box 35" hidden="1">
              <a:extLst>
                <a:ext uri="{63B3BB69-23CF-44E3-9099-C40C66FF867C}">
                  <a14:compatExt spid="_x0000_s102435"/>
                </a:ext>
                <a:ext uri="{FF2B5EF4-FFF2-40B4-BE49-F238E27FC236}">
                  <a16:creationId xmlns:a16="http://schemas.microsoft.com/office/drawing/2014/main" id="{00000000-0008-0000-0300-00002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18</xdr:row>
          <xdr:rowOff>144780</xdr:rowOff>
        </xdr:from>
        <xdr:to>
          <xdr:col>34</xdr:col>
          <xdr:colOff>137160</xdr:colOff>
          <xdr:row>20</xdr:row>
          <xdr:rowOff>30480</xdr:rowOff>
        </xdr:to>
        <xdr:sp macro="" textlink="">
          <xdr:nvSpPr>
            <xdr:cNvPr id="102436" name="Check Box 36" hidden="1">
              <a:extLst>
                <a:ext uri="{63B3BB69-23CF-44E3-9099-C40C66FF867C}">
                  <a14:compatExt spid="_x0000_s102436"/>
                </a:ext>
                <a:ext uri="{FF2B5EF4-FFF2-40B4-BE49-F238E27FC236}">
                  <a16:creationId xmlns:a16="http://schemas.microsoft.com/office/drawing/2014/main" id="{00000000-0008-0000-0300-00002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17</xdr:row>
          <xdr:rowOff>152400</xdr:rowOff>
        </xdr:from>
        <xdr:to>
          <xdr:col>34</xdr:col>
          <xdr:colOff>1143000</xdr:colOff>
          <xdr:row>19</xdr:row>
          <xdr:rowOff>30480</xdr:rowOff>
        </xdr:to>
        <xdr:sp macro="" textlink="">
          <xdr:nvSpPr>
            <xdr:cNvPr id="102437" name="Check Box 37" hidden="1">
              <a:extLst>
                <a:ext uri="{63B3BB69-23CF-44E3-9099-C40C66FF867C}">
                  <a14:compatExt spid="_x0000_s102437"/>
                </a:ext>
                <a:ext uri="{FF2B5EF4-FFF2-40B4-BE49-F238E27FC236}">
                  <a16:creationId xmlns:a16="http://schemas.microsoft.com/office/drawing/2014/main" id="{00000000-0008-0000-0300-00002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18</xdr:row>
          <xdr:rowOff>144780</xdr:rowOff>
        </xdr:from>
        <xdr:to>
          <xdr:col>34</xdr:col>
          <xdr:colOff>480060</xdr:colOff>
          <xdr:row>20</xdr:row>
          <xdr:rowOff>30480</xdr:rowOff>
        </xdr:to>
        <xdr:sp macro="" textlink="">
          <xdr:nvSpPr>
            <xdr:cNvPr id="102438" name="Check Box 38" hidden="1">
              <a:extLst>
                <a:ext uri="{63B3BB69-23CF-44E3-9099-C40C66FF867C}">
                  <a14:compatExt spid="_x0000_s102438"/>
                </a:ext>
                <a:ext uri="{FF2B5EF4-FFF2-40B4-BE49-F238E27FC236}">
                  <a16:creationId xmlns:a16="http://schemas.microsoft.com/office/drawing/2014/main" id="{00000000-0008-0000-0300-00002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22</xdr:row>
          <xdr:rowOff>228600</xdr:rowOff>
        </xdr:from>
        <xdr:to>
          <xdr:col>34</xdr:col>
          <xdr:colOff>91440</xdr:colOff>
          <xdr:row>24</xdr:row>
          <xdr:rowOff>45720</xdr:rowOff>
        </xdr:to>
        <xdr:sp macro="" textlink="">
          <xdr:nvSpPr>
            <xdr:cNvPr id="102439" name="Check Box 39" hidden="1">
              <a:extLst>
                <a:ext uri="{63B3BB69-23CF-44E3-9099-C40C66FF867C}">
                  <a14:compatExt spid="_x0000_s102439"/>
                </a:ext>
                <a:ext uri="{FF2B5EF4-FFF2-40B4-BE49-F238E27FC236}">
                  <a16:creationId xmlns:a16="http://schemas.microsoft.com/office/drawing/2014/main" id="{00000000-0008-0000-0300-00002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26</xdr:row>
          <xdr:rowOff>160020</xdr:rowOff>
        </xdr:from>
        <xdr:to>
          <xdr:col>34</xdr:col>
          <xdr:colOff>91440</xdr:colOff>
          <xdr:row>28</xdr:row>
          <xdr:rowOff>30480</xdr:rowOff>
        </xdr:to>
        <xdr:sp macro="" textlink="">
          <xdr:nvSpPr>
            <xdr:cNvPr id="102440" name="Check Box 40" hidden="1">
              <a:extLst>
                <a:ext uri="{63B3BB69-23CF-44E3-9099-C40C66FF867C}">
                  <a14:compatExt spid="_x0000_s102440"/>
                </a:ext>
                <a:ext uri="{FF2B5EF4-FFF2-40B4-BE49-F238E27FC236}">
                  <a16:creationId xmlns:a16="http://schemas.microsoft.com/office/drawing/2014/main" id="{00000000-0008-0000-0300-00002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27</xdr:row>
          <xdr:rowOff>144780</xdr:rowOff>
        </xdr:from>
        <xdr:to>
          <xdr:col>34</xdr:col>
          <xdr:colOff>91440</xdr:colOff>
          <xdr:row>29</xdr:row>
          <xdr:rowOff>30480</xdr:rowOff>
        </xdr:to>
        <xdr:sp macro="" textlink="">
          <xdr:nvSpPr>
            <xdr:cNvPr id="102441" name="Check Box 41" hidden="1">
              <a:extLst>
                <a:ext uri="{63B3BB69-23CF-44E3-9099-C40C66FF867C}">
                  <a14:compatExt spid="_x0000_s102441"/>
                </a:ext>
                <a:ext uri="{FF2B5EF4-FFF2-40B4-BE49-F238E27FC236}">
                  <a16:creationId xmlns:a16="http://schemas.microsoft.com/office/drawing/2014/main" id="{00000000-0008-0000-0300-00002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26</xdr:row>
          <xdr:rowOff>152400</xdr:rowOff>
        </xdr:from>
        <xdr:to>
          <xdr:col>34</xdr:col>
          <xdr:colOff>1219200</xdr:colOff>
          <xdr:row>28</xdr:row>
          <xdr:rowOff>30480</xdr:rowOff>
        </xdr:to>
        <xdr:sp macro="" textlink="">
          <xdr:nvSpPr>
            <xdr:cNvPr id="102442" name="Check Box 42" hidden="1">
              <a:extLst>
                <a:ext uri="{63B3BB69-23CF-44E3-9099-C40C66FF867C}">
                  <a14:compatExt spid="_x0000_s102442"/>
                </a:ext>
                <a:ext uri="{FF2B5EF4-FFF2-40B4-BE49-F238E27FC236}">
                  <a16:creationId xmlns:a16="http://schemas.microsoft.com/office/drawing/2014/main" id="{00000000-0008-0000-0300-00002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27</xdr:row>
          <xdr:rowOff>144780</xdr:rowOff>
        </xdr:from>
        <xdr:to>
          <xdr:col>34</xdr:col>
          <xdr:colOff>1219200</xdr:colOff>
          <xdr:row>29</xdr:row>
          <xdr:rowOff>30480</xdr:rowOff>
        </xdr:to>
        <xdr:sp macro="" textlink="">
          <xdr:nvSpPr>
            <xdr:cNvPr id="102443" name="Check Box 43" hidden="1">
              <a:extLst>
                <a:ext uri="{63B3BB69-23CF-44E3-9099-C40C66FF867C}">
                  <a14:compatExt spid="_x0000_s102443"/>
                </a:ext>
                <a:ext uri="{FF2B5EF4-FFF2-40B4-BE49-F238E27FC236}">
                  <a16:creationId xmlns:a16="http://schemas.microsoft.com/office/drawing/2014/main" id="{00000000-0008-0000-0300-00002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28</xdr:row>
          <xdr:rowOff>144780</xdr:rowOff>
        </xdr:from>
        <xdr:to>
          <xdr:col>34</xdr:col>
          <xdr:colOff>259080</xdr:colOff>
          <xdr:row>30</xdr:row>
          <xdr:rowOff>22860</xdr:rowOff>
        </xdr:to>
        <xdr:sp macro="" textlink="">
          <xdr:nvSpPr>
            <xdr:cNvPr id="102444" name="Check Box 44" hidden="1">
              <a:extLst>
                <a:ext uri="{63B3BB69-23CF-44E3-9099-C40C66FF867C}">
                  <a14:compatExt spid="_x0000_s102444"/>
                </a:ext>
                <a:ext uri="{FF2B5EF4-FFF2-40B4-BE49-F238E27FC236}">
                  <a16:creationId xmlns:a16="http://schemas.microsoft.com/office/drawing/2014/main" id="{00000000-0008-0000-0300-00002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21</xdr:row>
          <xdr:rowOff>22860</xdr:rowOff>
        </xdr:from>
        <xdr:to>
          <xdr:col>34</xdr:col>
          <xdr:colOff>91440</xdr:colOff>
          <xdr:row>22</xdr:row>
          <xdr:rowOff>45720</xdr:rowOff>
        </xdr:to>
        <xdr:sp macro="" textlink="">
          <xdr:nvSpPr>
            <xdr:cNvPr id="102445" name="Check Box 45" hidden="1">
              <a:extLst>
                <a:ext uri="{63B3BB69-23CF-44E3-9099-C40C66FF867C}">
                  <a14:compatExt spid="_x0000_s102445"/>
                </a:ext>
                <a:ext uri="{FF2B5EF4-FFF2-40B4-BE49-F238E27FC236}">
                  <a16:creationId xmlns:a16="http://schemas.microsoft.com/office/drawing/2014/main" id="{00000000-0008-0000-0300-00002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21</xdr:row>
          <xdr:rowOff>160020</xdr:rowOff>
        </xdr:from>
        <xdr:to>
          <xdr:col>34</xdr:col>
          <xdr:colOff>91440</xdr:colOff>
          <xdr:row>23</xdr:row>
          <xdr:rowOff>53340</xdr:rowOff>
        </xdr:to>
        <xdr:sp macro="" textlink="">
          <xdr:nvSpPr>
            <xdr:cNvPr id="102446" name="Check Box 46" hidden="1">
              <a:extLst>
                <a:ext uri="{63B3BB69-23CF-44E3-9099-C40C66FF867C}">
                  <a14:compatExt spid="_x0000_s102446"/>
                </a:ext>
                <a:ext uri="{FF2B5EF4-FFF2-40B4-BE49-F238E27FC236}">
                  <a16:creationId xmlns:a16="http://schemas.microsoft.com/office/drawing/2014/main" id="{00000000-0008-0000-0300-00002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21</xdr:row>
          <xdr:rowOff>7620</xdr:rowOff>
        </xdr:from>
        <xdr:to>
          <xdr:col>34</xdr:col>
          <xdr:colOff>1196340</xdr:colOff>
          <xdr:row>22</xdr:row>
          <xdr:rowOff>45720</xdr:rowOff>
        </xdr:to>
        <xdr:sp macro="" textlink="">
          <xdr:nvSpPr>
            <xdr:cNvPr id="102447" name="Check Box 47" hidden="1">
              <a:extLst>
                <a:ext uri="{63B3BB69-23CF-44E3-9099-C40C66FF867C}">
                  <a14:compatExt spid="_x0000_s102447"/>
                </a:ext>
                <a:ext uri="{FF2B5EF4-FFF2-40B4-BE49-F238E27FC236}">
                  <a16:creationId xmlns:a16="http://schemas.microsoft.com/office/drawing/2014/main" id="{00000000-0008-0000-0300-00002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21</xdr:row>
          <xdr:rowOff>160020</xdr:rowOff>
        </xdr:from>
        <xdr:to>
          <xdr:col>34</xdr:col>
          <xdr:colOff>1196340</xdr:colOff>
          <xdr:row>23</xdr:row>
          <xdr:rowOff>53340</xdr:rowOff>
        </xdr:to>
        <xdr:sp macro="" textlink="">
          <xdr:nvSpPr>
            <xdr:cNvPr id="102448" name="Check Box 48" hidden="1">
              <a:extLst>
                <a:ext uri="{63B3BB69-23CF-44E3-9099-C40C66FF867C}">
                  <a14:compatExt spid="_x0000_s102448"/>
                </a:ext>
                <a:ext uri="{FF2B5EF4-FFF2-40B4-BE49-F238E27FC236}">
                  <a16:creationId xmlns:a16="http://schemas.microsoft.com/office/drawing/2014/main" id="{00000000-0008-0000-0300-00003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44</xdr:row>
          <xdr:rowOff>152400</xdr:rowOff>
        </xdr:from>
        <xdr:to>
          <xdr:col>34</xdr:col>
          <xdr:colOff>236220</xdr:colOff>
          <xdr:row>46</xdr:row>
          <xdr:rowOff>30480</xdr:rowOff>
        </xdr:to>
        <xdr:sp macro="" textlink="">
          <xdr:nvSpPr>
            <xdr:cNvPr id="102449" name="Check Box 49" hidden="1">
              <a:extLst>
                <a:ext uri="{63B3BB69-23CF-44E3-9099-C40C66FF867C}">
                  <a14:compatExt spid="_x0000_s102449"/>
                </a:ext>
                <a:ext uri="{FF2B5EF4-FFF2-40B4-BE49-F238E27FC236}">
                  <a16:creationId xmlns:a16="http://schemas.microsoft.com/office/drawing/2014/main" id="{00000000-0008-0000-0300-00003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45</xdr:row>
          <xdr:rowOff>144780</xdr:rowOff>
        </xdr:from>
        <xdr:to>
          <xdr:col>34</xdr:col>
          <xdr:colOff>236220</xdr:colOff>
          <xdr:row>47</xdr:row>
          <xdr:rowOff>7620</xdr:rowOff>
        </xdr:to>
        <xdr:sp macro="" textlink="">
          <xdr:nvSpPr>
            <xdr:cNvPr id="102450" name="Check Box 50" hidden="1">
              <a:extLst>
                <a:ext uri="{63B3BB69-23CF-44E3-9099-C40C66FF867C}">
                  <a14:compatExt spid="_x0000_s102450"/>
                </a:ext>
                <a:ext uri="{FF2B5EF4-FFF2-40B4-BE49-F238E27FC236}">
                  <a16:creationId xmlns:a16="http://schemas.microsoft.com/office/drawing/2014/main" id="{00000000-0008-0000-0300-00003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46</xdr:row>
          <xdr:rowOff>121920</xdr:rowOff>
        </xdr:from>
        <xdr:to>
          <xdr:col>34</xdr:col>
          <xdr:colOff>236220</xdr:colOff>
          <xdr:row>48</xdr:row>
          <xdr:rowOff>7620</xdr:rowOff>
        </xdr:to>
        <xdr:sp macro="" textlink="">
          <xdr:nvSpPr>
            <xdr:cNvPr id="102451" name="Check Box 51" hidden="1">
              <a:extLst>
                <a:ext uri="{63B3BB69-23CF-44E3-9099-C40C66FF867C}">
                  <a14:compatExt spid="_x0000_s102451"/>
                </a:ext>
                <a:ext uri="{FF2B5EF4-FFF2-40B4-BE49-F238E27FC236}">
                  <a16:creationId xmlns:a16="http://schemas.microsoft.com/office/drawing/2014/main" id="{00000000-0008-0000-0300-00003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44</xdr:row>
          <xdr:rowOff>152400</xdr:rowOff>
        </xdr:from>
        <xdr:to>
          <xdr:col>34</xdr:col>
          <xdr:colOff>1257300</xdr:colOff>
          <xdr:row>46</xdr:row>
          <xdr:rowOff>30480</xdr:rowOff>
        </xdr:to>
        <xdr:sp macro="" textlink="">
          <xdr:nvSpPr>
            <xdr:cNvPr id="102452" name="Check Box 52" hidden="1">
              <a:extLst>
                <a:ext uri="{63B3BB69-23CF-44E3-9099-C40C66FF867C}">
                  <a14:compatExt spid="_x0000_s102452"/>
                </a:ext>
                <a:ext uri="{FF2B5EF4-FFF2-40B4-BE49-F238E27FC236}">
                  <a16:creationId xmlns:a16="http://schemas.microsoft.com/office/drawing/2014/main" id="{00000000-0008-0000-0300-00003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45</xdr:row>
          <xdr:rowOff>137160</xdr:rowOff>
        </xdr:from>
        <xdr:to>
          <xdr:col>34</xdr:col>
          <xdr:colOff>1257300</xdr:colOff>
          <xdr:row>47</xdr:row>
          <xdr:rowOff>7620</xdr:rowOff>
        </xdr:to>
        <xdr:sp macro="" textlink="">
          <xdr:nvSpPr>
            <xdr:cNvPr id="102453" name="Check Box 53" hidden="1">
              <a:extLst>
                <a:ext uri="{63B3BB69-23CF-44E3-9099-C40C66FF867C}">
                  <a14:compatExt spid="_x0000_s102453"/>
                </a:ext>
                <a:ext uri="{FF2B5EF4-FFF2-40B4-BE49-F238E27FC236}">
                  <a16:creationId xmlns:a16="http://schemas.microsoft.com/office/drawing/2014/main" id="{00000000-0008-0000-0300-00003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46</xdr:row>
          <xdr:rowOff>121920</xdr:rowOff>
        </xdr:from>
        <xdr:to>
          <xdr:col>34</xdr:col>
          <xdr:colOff>1257300</xdr:colOff>
          <xdr:row>48</xdr:row>
          <xdr:rowOff>7620</xdr:rowOff>
        </xdr:to>
        <xdr:sp macro="" textlink="">
          <xdr:nvSpPr>
            <xdr:cNvPr id="102454" name="Check Box 54" hidden="1">
              <a:extLst>
                <a:ext uri="{63B3BB69-23CF-44E3-9099-C40C66FF867C}">
                  <a14:compatExt spid="_x0000_s102454"/>
                </a:ext>
                <a:ext uri="{FF2B5EF4-FFF2-40B4-BE49-F238E27FC236}">
                  <a16:creationId xmlns:a16="http://schemas.microsoft.com/office/drawing/2014/main" id="{00000000-0008-0000-0300-00003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48</xdr:row>
          <xdr:rowOff>38100</xdr:rowOff>
        </xdr:from>
        <xdr:to>
          <xdr:col>34</xdr:col>
          <xdr:colOff>236220</xdr:colOff>
          <xdr:row>49</xdr:row>
          <xdr:rowOff>83820</xdr:rowOff>
        </xdr:to>
        <xdr:sp macro="" textlink="">
          <xdr:nvSpPr>
            <xdr:cNvPr id="102455" name="Check Box 55" hidden="1">
              <a:extLst>
                <a:ext uri="{63B3BB69-23CF-44E3-9099-C40C66FF867C}">
                  <a14:compatExt spid="_x0000_s102455"/>
                </a:ext>
                <a:ext uri="{FF2B5EF4-FFF2-40B4-BE49-F238E27FC236}">
                  <a16:creationId xmlns:a16="http://schemas.microsoft.com/office/drawing/2014/main" id="{00000000-0008-0000-0300-00003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49</xdr:row>
          <xdr:rowOff>38100</xdr:rowOff>
        </xdr:from>
        <xdr:to>
          <xdr:col>34</xdr:col>
          <xdr:colOff>236220</xdr:colOff>
          <xdr:row>50</xdr:row>
          <xdr:rowOff>76200</xdr:rowOff>
        </xdr:to>
        <xdr:sp macro="" textlink="">
          <xdr:nvSpPr>
            <xdr:cNvPr id="102456" name="Check Box 56" hidden="1">
              <a:extLst>
                <a:ext uri="{63B3BB69-23CF-44E3-9099-C40C66FF867C}">
                  <a14:compatExt spid="_x0000_s102456"/>
                </a:ext>
                <a:ext uri="{FF2B5EF4-FFF2-40B4-BE49-F238E27FC236}">
                  <a16:creationId xmlns:a16="http://schemas.microsoft.com/office/drawing/2014/main" id="{00000000-0008-0000-0300-00003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22860</xdr:rowOff>
        </xdr:from>
        <xdr:to>
          <xdr:col>34</xdr:col>
          <xdr:colOff>236220</xdr:colOff>
          <xdr:row>51</xdr:row>
          <xdr:rowOff>83820</xdr:rowOff>
        </xdr:to>
        <xdr:sp macro="" textlink="">
          <xdr:nvSpPr>
            <xdr:cNvPr id="102457" name="Check Box 57" hidden="1">
              <a:extLst>
                <a:ext uri="{63B3BB69-23CF-44E3-9099-C40C66FF867C}">
                  <a14:compatExt spid="_x0000_s102457"/>
                </a:ext>
                <a:ext uri="{FF2B5EF4-FFF2-40B4-BE49-F238E27FC236}">
                  <a16:creationId xmlns:a16="http://schemas.microsoft.com/office/drawing/2014/main" id="{00000000-0008-0000-0300-00003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48</xdr:row>
          <xdr:rowOff>38100</xdr:rowOff>
        </xdr:from>
        <xdr:to>
          <xdr:col>34</xdr:col>
          <xdr:colOff>1257300</xdr:colOff>
          <xdr:row>49</xdr:row>
          <xdr:rowOff>83820</xdr:rowOff>
        </xdr:to>
        <xdr:sp macro="" textlink="">
          <xdr:nvSpPr>
            <xdr:cNvPr id="102458" name="Check Box 58" hidden="1">
              <a:extLst>
                <a:ext uri="{63B3BB69-23CF-44E3-9099-C40C66FF867C}">
                  <a14:compatExt spid="_x0000_s102458"/>
                </a:ext>
                <a:ext uri="{FF2B5EF4-FFF2-40B4-BE49-F238E27FC236}">
                  <a16:creationId xmlns:a16="http://schemas.microsoft.com/office/drawing/2014/main" id="{00000000-0008-0000-0300-00003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49</xdr:row>
          <xdr:rowOff>30480</xdr:rowOff>
        </xdr:from>
        <xdr:to>
          <xdr:col>34</xdr:col>
          <xdr:colOff>1257300</xdr:colOff>
          <xdr:row>50</xdr:row>
          <xdr:rowOff>76200</xdr:rowOff>
        </xdr:to>
        <xdr:sp macro="" textlink="">
          <xdr:nvSpPr>
            <xdr:cNvPr id="102459" name="Check Box 59" hidden="1">
              <a:extLst>
                <a:ext uri="{63B3BB69-23CF-44E3-9099-C40C66FF867C}">
                  <a14:compatExt spid="_x0000_s102459"/>
                </a:ext>
                <a:ext uri="{FF2B5EF4-FFF2-40B4-BE49-F238E27FC236}">
                  <a16:creationId xmlns:a16="http://schemas.microsoft.com/office/drawing/2014/main" id="{00000000-0008-0000-0300-00003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50</xdr:row>
          <xdr:rowOff>22860</xdr:rowOff>
        </xdr:from>
        <xdr:to>
          <xdr:col>34</xdr:col>
          <xdr:colOff>1257300</xdr:colOff>
          <xdr:row>51</xdr:row>
          <xdr:rowOff>83820</xdr:rowOff>
        </xdr:to>
        <xdr:sp macro="" textlink="">
          <xdr:nvSpPr>
            <xdr:cNvPr id="102460" name="Check Box 60" hidden="1">
              <a:extLst>
                <a:ext uri="{63B3BB69-23CF-44E3-9099-C40C66FF867C}">
                  <a14:compatExt spid="_x0000_s102460"/>
                </a:ext>
                <a:ext uri="{FF2B5EF4-FFF2-40B4-BE49-F238E27FC236}">
                  <a16:creationId xmlns:a16="http://schemas.microsoft.com/office/drawing/2014/main" id="{00000000-0008-0000-0300-00003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51</xdr:row>
          <xdr:rowOff>144780</xdr:rowOff>
        </xdr:from>
        <xdr:to>
          <xdr:col>34</xdr:col>
          <xdr:colOff>259080</xdr:colOff>
          <xdr:row>53</xdr:row>
          <xdr:rowOff>22860</xdr:rowOff>
        </xdr:to>
        <xdr:sp macro="" textlink="">
          <xdr:nvSpPr>
            <xdr:cNvPr id="102461" name="Check Box 61" hidden="1">
              <a:extLst>
                <a:ext uri="{63B3BB69-23CF-44E3-9099-C40C66FF867C}">
                  <a14:compatExt spid="_x0000_s102461"/>
                </a:ext>
                <a:ext uri="{FF2B5EF4-FFF2-40B4-BE49-F238E27FC236}">
                  <a16:creationId xmlns:a16="http://schemas.microsoft.com/office/drawing/2014/main" id="{00000000-0008-0000-0300-00003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52</xdr:row>
          <xdr:rowOff>144780</xdr:rowOff>
        </xdr:from>
        <xdr:to>
          <xdr:col>34</xdr:col>
          <xdr:colOff>259080</xdr:colOff>
          <xdr:row>54</xdr:row>
          <xdr:rowOff>7620</xdr:rowOff>
        </xdr:to>
        <xdr:sp macro="" textlink="">
          <xdr:nvSpPr>
            <xdr:cNvPr id="102462" name="Check Box 62" hidden="1">
              <a:extLst>
                <a:ext uri="{63B3BB69-23CF-44E3-9099-C40C66FF867C}">
                  <a14:compatExt spid="_x0000_s102462"/>
                </a:ext>
                <a:ext uri="{FF2B5EF4-FFF2-40B4-BE49-F238E27FC236}">
                  <a16:creationId xmlns:a16="http://schemas.microsoft.com/office/drawing/2014/main" id="{00000000-0008-0000-0300-00003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53</xdr:row>
          <xdr:rowOff>121920</xdr:rowOff>
        </xdr:from>
        <xdr:to>
          <xdr:col>34</xdr:col>
          <xdr:colOff>259080</xdr:colOff>
          <xdr:row>55</xdr:row>
          <xdr:rowOff>7620</xdr:rowOff>
        </xdr:to>
        <xdr:sp macro="" textlink="">
          <xdr:nvSpPr>
            <xdr:cNvPr id="102463" name="Check Box 63" hidden="1">
              <a:extLst>
                <a:ext uri="{63B3BB69-23CF-44E3-9099-C40C66FF867C}">
                  <a14:compatExt spid="_x0000_s102463"/>
                </a:ext>
                <a:ext uri="{FF2B5EF4-FFF2-40B4-BE49-F238E27FC236}">
                  <a16:creationId xmlns:a16="http://schemas.microsoft.com/office/drawing/2014/main" id="{00000000-0008-0000-0300-00003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51</xdr:row>
          <xdr:rowOff>144780</xdr:rowOff>
        </xdr:from>
        <xdr:to>
          <xdr:col>34</xdr:col>
          <xdr:colOff>1257300</xdr:colOff>
          <xdr:row>53</xdr:row>
          <xdr:rowOff>22860</xdr:rowOff>
        </xdr:to>
        <xdr:sp macro="" textlink="">
          <xdr:nvSpPr>
            <xdr:cNvPr id="102464" name="Check Box 64" hidden="1">
              <a:extLst>
                <a:ext uri="{63B3BB69-23CF-44E3-9099-C40C66FF867C}">
                  <a14:compatExt spid="_x0000_s102464"/>
                </a:ext>
                <a:ext uri="{FF2B5EF4-FFF2-40B4-BE49-F238E27FC236}">
                  <a16:creationId xmlns:a16="http://schemas.microsoft.com/office/drawing/2014/main" id="{00000000-0008-0000-0300-00004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52</xdr:row>
          <xdr:rowOff>137160</xdr:rowOff>
        </xdr:from>
        <xdr:to>
          <xdr:col>34</xdr:col>
          <xdr:colOff>1257300</xdr:colOff>
          <xdr:row>54</xdr:row>
          <xdr:rowOff>7620</xdr:rowOff>
        </xdr:to>
        <xdr:sp macro="" textlink="">
          <xdr:nvSpPr>
            <xdr:cNvPr id="102465" name="Check Box 65" hidden="1">
              <a:extLst>
                <a:ext uri="{63B3BB69-23CF-44E3-9099-C40C66FF867C}">
                  <a14:compatExt spid="_x0000_s102465"/>
                </a:ext>
                <a:ext uri="{FF2B5EF4-FFF2-40B4-BE49-F238E27FC236}">
                  <a16:creationId xmlns:a16="http://schemas.microsoft.com/office/drawing/2014/main" id="{00000000-0008-0000-0300-00004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53</xdr:row>
          <xdr:rowOff>121920</xdr:rowOff>
        </xdr:from>
        <xdr:to>
          <xdr:col>34</xdr:col>
          <xdr:colOff>1257300</xdr:colOff>
          <xdr:row>55</xdr:row>
          <xdr:rowOff>7620</xdr:rowOff>
        </xdr:to>
        <xdr:sp macro="" textlink="">
          <xdr:nvSpPr>
            <xdr:cNvPr id="102466" name="Check Box 66" hidden="1">
              <a:extLst>
                <a:ext uri="{63B3BB69-23CF-44E3-9099-C40C66FF867C}">
                  <a14:compatExt spid="_x0000_s102466"/>
                </a:ext>
                <a:ext uri="{FF2B5EF4-FFF2-40B4-BE49-F238E27FC236}">
                  <a16:creationId xmlns:a16="http://schemas.microsoft.com/office/drawing/2014/main" id="{00000000-0008-0000-0300-00004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55</xdr:row>
          <xdr:rowOff>144780</xdr:rowOff>
        </xdr:from>
        <xdr:to>
          <xdr:col>34</xdr:col>
          <xdr:colOff>259080</xdr:colOff>
          <xdr:row>57</xdr:row>
          <xdr:rowOff>7620</xdr:rowOff>
        </xdr:to>
        <xdr:sp macro="" textlink="">
          <xdr:nvSpPr>
            <xdr:cNvPr id="102467" name="Check Box 67" hidden="1">
              <a:extLst>
                <a:ext uri="{63B3BB69-23CF-44E3-9099-C40C66FF867C}">
                  <a14:compatExt spid="_x0000_s102467"/>
                </a:ext>
                <a:ext uri="{FF2B5EF4-FFF2-40B4-BE49-F238E27FC236}">
                  <a16:creationId xmlns:a16="http://schemas.microsoft.com/office/drawing/2014/main" id="{00000000-0008-0000-0300-00004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56</xdr:row>
          <xdr:rowOff>121920</xdr:rowOff>
        </xdr:from>
        <xdr:to>
          <xdr:col>34</xdr:col>
          <xdr:colOff>259080</xdr:colOff>
          <xdr:row>58</xdr:row>
          <xdr:rowOff>7620</xdr:rowOff>
        </xdr:to>
        <xdr:sp macro="" textlink="">
          <xdr:nvSpPr>
            <xdr:cNvPr id="102468" name="Check Box 68" hidden="1">
              <a:extLst>
                <a:ext uri="{63B3BB69-23CF-44E3-9099-C40C66FF867C}">
                  <a14:compatExt spid="_x0000_s102468"/>
                </a:ext>
                <a:ext uri="{FF2B5EF4-FFF2-40B4-BE49-F238E27FC236}">
                  <a16:creationId xmlns:a16="http://schemas.microsoft.com/office/drawing/2014/main" id="{00000000-0008-0000-0300-00004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54</xdr:row>
          <xdr:rowOff>144780</xdr:rowOff>
        </xdr:from>
        <xdr:to>
          <xdr:col>34</xdr:col>
          <xdr:colOff>1257300</xdr:colOff>
          <xdr:row>56</xdr:row>
          <xdr:rowOff>22860</xdr:rowOff>
        </xdr:to>
        <xdr:sp macro="" textlink="">
          <xdr:nvSpPr>
            <xdr:cNvPr id="102469" name="Check Box 69" hidden="1">
              <a:extLst>
                <a:ext uri="{63B3BB69-23CF-44E3-9099-C40C66FF867C}">
                  <a14:compatExt spid="_x0000_s102469"/>
                </a:ext>
                <a:ext uri="{FF2B5EF4-FFF2-40B4-BE49-F238E27FC236}">
                  <a16:creationId xmlns:a16="http://schemas.microsoft.com/office/drawing/2014/main" id="{00000000-0008-0000-0300-00004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55</xdr:row>
          <xdr:rowOff>137160</xdr:rowOff>
        </xdr:from>
        <xdr:to>
          <xdr:col>34</xdr:col>
          <xdr:colOff>1257300</xdr:colOff>
          <xdr:row>57</xdr:row>
          <xdr:rowOff>7620</xdr:rowOff>
        </xdr:to>
        <xdr:sp macro="" textlink="">
          <xdr:nvSpPr>
            <xdr:cNvPr id="102470" name="Check Box 70" hidden="1">
              <a:extLst>
                <a:ext uri="{63B3BB69-23CF-44E3-9099-C40C66FF867C}">
                  <a14:compatExt spid="_x0000_s102470"/>
                </a:ext>
                <a:ext uri="{FF2B5EF4-FFF2-40B4-BE49-F238E27FC236}">
                  <a16:creationId xmlns:a16="http://schemas.microsoft.com/office/drawing/2014/main" id="{00000000-0008-0000-0300-00004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58</xdr:row>
          <xdr:rowOff>144780</xdr:rowOff>
        </xdr:from>
        <xdr:to>
          <xdr:col>34</xdr:col>
          <xdr:colOff>259080</xdr:colOff>
          <xdr:row>60</xdr:row>
          <xdr:rowOff>7620</xdr:rowOff>
        </xdr:to>
        <xdr:sp macro="" textlink="">
          <xdr:nvSpPr>
            <xdr:cNvPr id="102471" name="Check Box 71" hidden="1">
              <a:extLst>
                <a:ext uri="{63B3BB69-23CF-44E3-9099-C40C66FF867C}">
                  <a14:compatExt spid="_x0000_s102471"/>
                </a:ext>
                <a:ext uri="{FF2B5EF4-FFF2-40B4-BE49-F238E27FC236}">
                  <a16:creationId xmlns:a16="http://schemas.microsoft.com/office/drawing/2014/main" id="{00000000-0008-0000-0300-00004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59</xdr:row>
          <xdr:rowOff>121920</xdr:rowOff>
        </xdr:from>
        <xdr:to>
          <xdr:col>34</xdr:col>
          <xdr:colOff>259080</xdr:colOff>
          <xdr:row>61</xdr:row>
          <xdr:rowOff>7620</xdr:rowOff>
        </xdr:to>
        <xdr:sp macro="" textlink="">
          <xdr:nvSpPr>
            <xdr:cNvPr id="102472" name="Check Box 72" hidden="1">
              <a:extLst>
                <a:ext uri="{63B3BB69-23CF-44E3-9099-C40C66FF867C}">
                  <a14:compatExt spid="_x0000_s102472"/>
                </a:ext>
                <a:ext uri="{FF2B5EF4-FFF2-40B4-BE49-F238E27FC236}">
                  <a16:creationId xmlns:a16="http://schemas.microsoft.com/office/drawing/2014/main" id="{00000000-0008-0000-0300-00004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57</xdr:row>
          <xdr:rowOff>144780</xdr:rowOff>
        </xdr:from>
        <xdr:to>
          <xdr:col>34</xdr:col>
          <xdr:colOff>1257300</xdr:colOff>
          <xdr:row>59</xdr:row>
          <xdr:rowOff>22860</xdr:rowOff>
        </xdr:to>
        <xdr:sp macro="" textlink="">
          <xdr:nvSpPr>
            <xdr:cNvPr id="102473" name="Check Box 73" hidden="1">
              <a:extLst>
                <a:ext uri="{63B3BB69-23CF-44E3-9099-C40C66FF867C}">
                  <a14:compatExt spid="_x0000_s102473"/>
                </a:ext>
                <a:ext uri="{FF2B5EF4-FFF2-40B4-BE49-F238E27FC236}">
                  <a16:creationId xmlns:a16="http://schemas.microsoft.com/office/drawing/2014/main" id="{00000000-0008-0000-0300-00004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58</xdr:row>
          <xdr:rowOff>137160</xdr:rowOff>
        </xdr:from>
        <xdr:to>
          <xdr:col>34</xdr:col>
          <xdr:colOff>1257300</xdr:colOff>
          <xdr:row>60</xdr:row>
          <xdr:rowOff>7620</xdr:rowOff>
        </xdr:to>
        <xdr:sp macro="" textlink="">
          <xdr:nvSpPr>
            <xdr:cNvPr id="102474" name="Check Box 74" hidden="1">
              <a:extLst>
                <a:ext uri="{63B3BB69-23CF-44E3-9099-C40C66FF867C}">
                  <a14:compatExt spid="_x0000_s102474"/>
                </a:ext>
                <a:ext uri="{FF2B5EF4-FFF2-40B4-BE49-F238E27FC236}">
                  <a16:creationId xmlns:a16="http://schemas.microsoft.com/office/drawing/2014/main" id="{00000000-0008-0000-0300-00004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61</xdr:row>
          <xdr:rowOff>144780</xdr:rowOff>
        </xdr:from>
        <xdr:to>
          <xdr:col>34</xdr:col>
          <xdr:colOff>259080</xdr:colOff>
          <xdr:row>63</xdr:row>
          <xdr:rowOff>7620</xdr:rowOff>
        </xdr:to>
        <xdr:sp macro="" textlink="">
          <xdr:nvSpPr>
            <xdr:cNvPr id="102475" name="Check Box 75" hidden="1">
              <a:extLst>
                <a:ext uri="{63B3BB69-23CF-44E3-9099-C40C66FF867C}">
                  <a14:compatExt spid="_x0000_s102475"/>
                </a:ext>
                <a:ext uri="{FF2B5EF4-FFF2-40B4-BE49-F238E27FC236}">
                  <a16:creationId xmlns:a16="http://schemas.microsoft.com/office/drawing/2014/main" id="{00000000-0008-0000-0300-00004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62</xdr:row>
          <xdr:rowOff>121920</xdr:rowOff>
        </xdr:from>
        <xdr:to>
          <xdr:col>34</xdr:col>
          <xdr:colOff>259080</xdr:colOff>
          <xdr:row>64</xdr:row>
          <xdr:rowOff>7620</xdr:rowOff>
        </xdr:to>
        <xdr:sp macro="" textlink="">
          <xdr:nvSpPr>
            <xdr:cNvPr id="102476" name="Check Box 76" hidden="1">
              <a:extLst>
                <a:ext uri="{63B3BB69-23CF-44E3-9099-C40C66FF867C}">
                  <a14:compatExt spid="_x0000_s102476"/>
                </a:ext>
                <a:ext uri="{FF2B5EF4-FFF2-40B4-BE49-F238E27FC236}">
                  <a16:creationId xmlns:a16="http://schemas.microsoft.com/office/drawing/2014/main" id="{00000000-0008-0000-0300-00004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60</xdr:row>
          <xdr:rowOff>144780</xdr:rowOff>
        </xdr:from>
        <xdr:to>
          <xdr:col>34</xdr:col>
          <xdr:colOff>1257300</xdr:colOff>
          <xdr:row>62</xdr:row>
          <xdr:rowOff>22860</xdr:rowOff>
        </xdr:to>
        <xdr:sp macro="" textlink="">
          <xdr:nvSpPr>
            <xdr:cNvPr id="102477" name="Check Box 77" hidden="1">
              <a:extLst>
                <a:ext uri="{63B3BB69-23CF-44E3-9099-C40C66FF867C}">
                  <a14:compatExt spid="_x0000_s102477"/>
                </a:ext>
                <a:ext uri="{FF2B5EF4-FFF2-40B4-BE49-F238E27FC236}">
                  <a16:creationId xmlns:a16="http://schemas.microsoft.com/office/drawing/2014/main" id="{00000000-0008-0000-0300-00004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61</xdr:row>
          <xdr:rowOff>137160</xdr:rowOff>
        </xdr:from>
        <xdr:to>
          <xdr:col>34</xdr:col>
          <xdr:colOff>1257300</xdr:colOff>
          <xdr:row>63</xdr:row>
          <xdr:rowOff>7620</xdr:rowOff>
        </xdr:to>
        <xdr:sp macro="" textlink="">
          <xdr:nvSpPr>
            <xdr:cNvPr id="102478" name="Check Box 78" hidden="1">
              <a:extLst>
                <a:ext uri="{63B3BB69-23CF-44E3-9099-C40C66FF867C}">
                  <a14:compatExt spid="_x0000_s102478"/>
                </a:ext>
                <a:ext uri="{FF2B5EF4-FFF2-40B4-BE49-F238E27FC236}">
                  <a16:creationId xmlns:a16="http://schemas.microsoft.com/office/drawing/2014/main" id="{00000000-0008-0000-0300-00004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64</xdr:row>
          <xdr:rowOff>0</xdr:rowOff>
        </xdr:from>
        <xdr:to>
          <xdr:col>34</xdr:col>
          <xdr:colOff>259080</xdr:colOff>
          <xdr:row>65</xdr:row>
          <xdr:rowOff>45720</xdr:rowOff>
        </xdr:to>
        <xdr:sp macro="" textlink="">
          <xdr:nvSpPr>
            <xdr:cNvPr id="102479" name="Check Box 79" hidden="1">
              <a:extLst>
                <a:ext uri="{63B3BB69-23CF-44E3-9099-C40C66FF867C}">
                  <a14:compatExt spid="_x0000_s102479"/>
                </a:ext>
                <a:ext uri="{FF2B5EF4-FFF2-40B4-BE49-F238E27FC236}">
                  <a16:creationId xmlns:a16="http://schemas.microsoft.com/office/drawing/2014/main" id="{00000000-0008-0000-0300-00004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64</xdr:row>
          <xdr:rowOff>144780</xdr:rowOff>
        </xdr:from>
        <xdr:to>
          <xdr:col>34</xdr:col>
          <xdr:colOff>259080</xdr:colOff>
          <xdr:row>66</xdr:row>
          <xdr:rowOff>7620</xdr:rowOff>
        </xdr:to>
        <xdr:sp macro="" textlink="">
          <xdr:nvSpPr>
            <xdr:cNvPr id="102480" name="Check Box 80" hidden="1">
              <a:extLst>
                <a:ext uri="{63B3BB69-23CF-44E3-9099-C40C66FF867C}">
                  <a14:compatExt spid="_x0000_s102480"/>
                </a:ext>
                <a:ext uri="{FF2B5EF4-FFF2-40B4-BE49-F238E27FC236}">
                  <a16:creationId xmlns:a16="http://schemas.microsoft.com/office/drawing/2014/main" id="{00000000-0008-0000-0300-00005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65</xdr:row>
          <xdr:rowOff>121920</xdr:rowOff>
        </xdr:from>
        <xdr:to>
          <xdr:col>34</xdr:col>
          <xdr:colOff>259080</xdr:colOff>
          <xdr:row>67</xdr:row>
          <xdr:rowOff>7620</xdr:rowOff>
        </xdr:to>
        <xdr:sp macro="" textlink="">
          <xdr:nvSpPr>
            <xdr:cNvPr id="102481" name="Check Box 81" hidden="1">
              <a:extLst>
                <a:ext uri="{63B3BB69-23CF-44E3-9099-C40C66FF867C}">
                  <a14:compatExt spid="_x0000_s102481"/>
                </a:ext>
                <a:ext uri="{FF2B5EF4-FFF2-40B4-BE49-F238E27FC236}">
                  <a16:creationId xmlns:a16="http://schemas.microsoft.com/office/drawing/2014/main" id="{00000000-0008-0000-0300-00005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64</xdr:row>
          <xdr:rowOff>0</xdr:rowOff>
        </xdr:from>
        <xdr:to>
          <xdr:col>34</xdr:col>
          <xdr:colOff>1257300</xdr:colOff>
          <xdr:row>65</xdr:row>
          <xdr:rowOff>45720</xdr:rowOff>
        </xdr:to>
        <xdr:sp macro="" textlink="">
          <xdr:nvSpPr>
            <xdr:cNvPr id="102482" name="Check Box 82" hidden="1">
              <a:extLst>
                <a:ext uri="{63B3BB69-23CF-44E3-9099-C40C66FF867C}">
                  <a14:compatExt spid="_x0000_s102482"/>
                </a:ext>
                <a:ext uri="{FF2B5EF4-FFF2-40B4-BE49-F238E27FC236}">
                  <a16:creationId xmlns:a16="http://schemas.microsoft.com/office/drawing/2014/main" id="{00000000-0008-0000-0300-00005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64</xdr:row>
          <xdr:rowOff>137160</xdr:rowOff>
        </xdr:from>
        <xdr:to>
          <xdr:col>34</xdr:col>
          <xdr:colOff>1257300</xdr:colOff>
          <xdr:row>66</xdr:row>
          <xdr:rowOff>7620</xdr:rowOff>
        </xdr:to>
        <xdr:sp macro="" textlink="">
          <xdr:nvSpPr>
            <xdr:cNvPr id="102483" name="Check Box 83" hidden="1">
              <a:extLst>
                <a:ext uri="{63B3BB69-23CF-44E3-9099-C40C66FF867C}">
                  <a14:compatExt spid="_x0000_s102483"/>
                </a:ext>
                <a:ext uri="{FF2B5EF4-FFF2-40B4-BE49-F238E27FC236}">
                  <a16:creationId xmlns:a16="http://schemas.microsoft.com/office/drawing/2014/main" id="{00000000-0008-0000-0300-00005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65</xdr:row>
          <xdr:rowOff>121920</xdr:rowOff>
        </xdr:from>
        <xdr:to>
          <xdr:col>34</xdr:col>
          <xdr:colOff>1257300</xdr:colOff>
          <xdr:row>67</xdr:row>
          <xdr:rowOff>7620</xdr:rowOff>
        </xdr:to>
        <xdr:sp macro="" textlink="">
          <xdr:nvSpPr>
            <xdr:cNvPr id="102484" name="Check Box 84" hidden="1">
              <a:extLst>
                <a:ext uri="{63B3BB69-23CF-44E3-9099-C40C66FF867C}">
                  <a14:compatExt spid="_x0000_s102484"/>
                </a:ext>
                <a:ext uri="{FF2B5EF4-FFF2-40B4-BE49-F238E27FC236}">
                  <a16:creationId xmlns:a16="http://schemas.microsoft.com/office/drawing/2014/main" id="{00000000-0008-0000-0300-00005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144780</xdr:rowOff>
        </xdr:from>
        <xdr:to>
          <xdr:col>5</xdr:col>
          <xdr:colOff>99060</xdr:colOff>
          <xdr:row>89</xdr:row>
          <xdr:rowOff>0</xdr:rowOff>
        </xdr:to>
        <xdr:sp macro="" textlink="">
          <xdr:nvSpPr>
            <xdr:cNvPr id="102485" name="Check Box 85" hidden="1">
              <a:extLst>
                <a:ext uri="{63B3BB69-23CF-44E3-9099-C40C66FF867C}">
                  <a14:compatExt spid="_x0000_s102485"/>
                </a:ext>
                <a:ext uri="{FF2B5EF4-FFF2-40B4-BE49-F238E27FC236}">
                  <a16:creationId xmlns:a16="http://schemas.microsoft.com/office/drawing/2014/main" id="{00000000-0008-0000-0300-00005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144780</xdr:rowOff>
        </xdr:from>
        <xdr:to>
          <xdr:col>5</xdr:col>
          <xdr:colOff>99060</xdr:colOff>
          <xdr:row>90</xdr:row>
          <xdr:rowOff>7620</xdr:rowOff>
        </xdr:to>
        <xdr:sp macro="" textlink="">
          <xdr:nvSpPr>
            <xdr:cNvPr id="102486" name="Check Box 86" hidden="1">
              <a:extLst>
                <a:ext uri="{63B3BB69-23CF-44E3-9099-C40C66FF867C}">
                  <a14:compatExt spid="_x0000_s102486"/>
                </a:ext>
                <a:ext uri="{FF2B5EF4-FFF2-40B4-BE49-F238E27FC236}">
                  <a16:creationId xmlns:a16="http://schemas.microsoft.com/office/drawing/2014/main" id="{00000000-0008-0000-0300-00005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79</xdr:row>
          <xdr:rowOff>152400</xdr:rowOff>
        </xdr:from>
        <xdr:to>
          <xdr:col>6</xdr:col>
          <xdr:colOff>99060</xdr:colOff>
          <xdr:row>81</xdr:row>
          <xdr:rowOff>22860</xdr:rowOff>
        </xdr:to>
        <xdr:sp macro="" textlink="">
          <xdr:nvSpPr>
            <xdr:cNvPr id="102487" name="Check Box 87" hidden="1">
              <a:extLst>
                <a:ext uri="{63B3BB69-23CF-44E3-9099-C40C66FF867C}">
                  <a14:compatExt spid="_x0000_s102487"/>
                </a:ext>
                <a:ext uri="{FF2B5EF4-FFF2-40B4-BE49-F238E27FC236}">
                  <a16:creationId xmlns:a16="http://schemas.microsoft.com/office/drawing/2014/main" id="{00000000-0008-0000-0300-00005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81</xdr:row>
          <xdr:rowOff>144780</xdr:rowOff>
        </xdr:from>
        <xdr:to>
          <xdr:col>6</xdr:col>
          <xdr:colOff>99060</xdr:colOff>
          <xdr:row>83</xdr:row>
          <xdr:rowOff>22860</xdr:rowOff>
        </xdr:to>
        <xdr:sp macro="" textlink="">
          <xdr:nvSpPr>
            <xdr:cNvPr id="102488" name="Check Box 88" hidden="1">
              <a:extLst>
                <a:ext uri="{63B3BB69-23CF-44E3-9099-C40C66FF867C}">
                  <a14:compatExt spid="_x0000_s102488"/>
                </a:ext>
                <a:ext uri="{FF2B5EF4-FFF2-40B4-BE49-F238E27FC236}">
                  <a16:creationId xmlns:a16="http://schemas.microsoft.com/office/drawing/2014/main" id="{00000000-0008-0000-0300-00005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82</xdr:row>
          <xdr:rowOff>144780</xdr:rowOff>
        </xdr:from>
        <xdr:to>
          <xdr:col>6</xdr:col>
          <xdr:colOff>99060</xdr:colOff>
          <xdr:row>84</xdr:row>
          <xdr:rowOff>22860</xdr:rowOff>
        </xdr:to>
        <xdr:sp macro="" textlink="">
          <xdr:nvSpPr>
            <xdr:cNvPr id="102489" name="Check Box 89" hidden="1">
              <a:extLst>
                <a:ext uri="{63B3BB69-23CF-44E3-9099-C40C66FF867C}">
                  <a14:compatExt spid="_x0000_s102489"/>
                </a:ext>
                <a:ext uri="{FF2B5EF4-FFF2-40B4-BE49-F238E27FC236}">
                  <a16:creationId xmlns:a16="http://schemas.microsoft.com/office/drawing/2014/main" id="{00000000-0008-0000-0300-00005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83</xdr:row>
          <xdr:rowOff>144780</xdr:rowOff>
        </xdr:from>
        <xdr:to>
          <xdr:col>6</xdr:col>
          <xdr:colOff>99060</xdr:colOff>
          <xdr:row>85</xdr:row>
          <xdr:rowOff>22860</xdr:rowOff>
        </xdr:to>
        <xdr:sp macro="" textlink="">
          <xdr:nvSpPr>
            <xdr:cNvPr id="102490" name="Check Box 90" hidden="1">
              <a:extLst>
                <a:ext uri="{63B3BB69-23CF-44E3-9099-C40C66FF867C}">
                  <a14:compatExt spid="_x0000_s102490"/>
                </a:ext>
                <a:ext uri="{FF2B5EF4-FFF2-40B4-BE49-F238E27FC236}">
                  <a16:creationId xmlns:a16="http://schemas.microsoft.com/office/drawing/2014/main" id="{00000000-0008-0000-0300-00005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84</xdr:row>
          <xdr:rowOff>144780</xdr:rowOff>
        </xdr:from>
        <xdr:to>
          <xdr:col>6</xdr:col>
          <xdr:colOff>99060</xdr:colOff>
          <xdr:row>86</xdr:row>
          <xdr:rowOff>22860</xdr:rowOff>
        </xdr:to>
        <xdr:sp macro="" textlink="">
          <xdr:nvSpPr>
            <xdr:cNvPr id="102491" name="Check Box 91" hidden="1">
              <a:extLst>
                <a:ext uri="{63B3BB69-23CF-44E3-9099-C40C66FF867C}">
                  <a14:compatExt spid="_x0000_s102491"/>
                </a:ext>
                <a:ext uri="{FF2B5EF4-FFF2-40B4-BE49-F238E27FC236}">
                  <a16:creationId xmlns:a16="http://schemas.microsoft.com/office/drawing/2014/main" id="{00000000-0008-0000-0300-00005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85</xdr:row>
          <xdr:rowOff>144780</xdr:rowOff>
        </xdr:from>
        <xdr:to>
          <xdr:col>6</xdr:col>
          <xdr:colOff>99060</xdr:colOff>
          <xdr:row>87</xdr:row>
          <xdr:rowOff>22860</xdr:rowOff>
        </xdr:to>
        <xdr:sp macro="" textlink="">
          <xdr:nvSpPr>
            <xdr:cNvPr id="102492" name="Check Box 92" hidden="1">
              <a:extLst>
                <a:ext uri="{63B3BB69-23CF-44E3-9099-C40C66FF867C}">
                  <a14:compatExt spid="_x0000_s102492"/>
                </a:ext>
                <a:ext uri="{FF2B5EF4-FFF2-40B4-BE49-F238E27FC236}">
                  <a16:creationId xmlns:a16="http://schemas.microsoft.com/office/drawing/2014/main" id="{00000000-0008-0000-0300-00005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86</xdr:row>
          <xdr:rowOff>144780</xdr:rowOff>
        </xdr:from>
        <xdr:to>
          <xdr:col>6</xdr:col>
          <xdr:colOff>99060</xdr:colOff>
          <xdr:row>88</xdr:row>
          <xdr:rowOff>22860</xdr:rowOff>
        </xdr:to>
        <xdr:sp macro="" textlink="">
          <xdr:nvSpPr>
            <xdr:cNvPr id="102493" name="Check Box 93" hidden="1">
              <a:extLst>
                <a:ext uri="{63B3BB69-23CF-44E3-9099-C40C66FF867C}">
                  <a14:compatExt spid="_x0000_s102493"/>
                </a:ext>
                <a:ext uri="{FF2B5EF4-FFF2-40B4-BE49-F238E27FC236}">
                  <a16:creationId xmlns:a16="http://schemas.microsoft.com/office/drawing/2014/main" id="{00000000-0008-0000-0300-00005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87</xdr:row>
          <xdr:rowOff>144780</xdr:rowOff>
        </xdr:from>
        <xdr:to>
          <xdr:col>6</xdr:col>
          <xdr:colOff>99060</xdr:colOff>
          <xdr:row>89</xdr:row>
          <xdr:rowOff>22860</xdr:rowOff>
        </xdr:to>
        <xdr:sp macro="" textlink="">
          <xdr:nvSpPr>
            <xdr:cNvPr id="102494" name="Check Box 94" hidden="1">
              <a:extLst>
                <a:ext uri="{63B3BB69-23CF-44E3-9099-C40C66FF867C}">
                  <a14:compatExt spid="_x0000_s102494"/>
                </a:ext>
                <a:ext uri="{FF2B5EF4-FFF2-40B4-BE49-F238E27FC236}">
                  <a16:creationId xmlns:a16="http://schemas.microsoft.com/office/drawing/2014/main" id="{00000000-0008-0000-0300-00005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88</xdr:row>
          <xdr:rowOff>144780</xdr:rowOff>
        </xdr:from>
        <xdr:to>
          <xdr:col>6</xdr:col>
          <xdr:colOff>99060</xdr:colOff>
          <xdr:row>90</xdr:row>
          <xdr:rowOff>22860</xdr:rowOff>
        </xdr:to>
        <xdr:sp macro="" textlink="">
          <xdr:nvSpPr>
            <xdr:cNvPr id="102495" name="Check Box 95" hidden="1">
              <a:extLst>
                <a:ext uri="{63B3BB69-23CF-44E3-9099-C40C66FF867C}">
                  <a14:compatExt spid="_x0000_s102495"/>
                </a:ext>
                <a:ext uri="{FF2B5EF4-FFF2-40B4-BE49-F238E27FC236}">
                  <a16:creationId xmlns:a16="http://schemas.microsoft.com/office/drawing/2014/main" id="{00000000-0008-0000-0300-00005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78</xdr:row>
          <xdr:rowOff>160020</xdr:rowOff>
        </xdr:from>
        <xdr:to>
          <xdr:col>5</xdr:col>
          <xdr:colOff>106680</xdr:colOff>
          <xdr:row>80</xdr:row>
          <xdr:rowOff>22860</xdr:rowOff>
        </xdr:to>
        <xdr:sp macro="" textlink="">
          <xdr:nvSpPr>
            <xdr:cNvPr id="102496" name="Check Box 96" hidden="1">
              <a:extLst>
                <a:ext uri="{63B3BB69-23CF-44E3-9099-C40C66FF867C}">
                  <a14:compatExt spid="_x0000_s102496"/>
                </a:ext>
                <a:ext uri="{FF2B5EF4-FFF2-40B4-BE49-F238E27FC236}">
                  <a16:creationId xmlns:a16="http://schemas.microsoft.com/office/drawing/2014/main" id="{00000000-0008-0000-0300-00006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78</xdr:row>
          <xdr:rowOff>160020</xdr:rowOff>
        </xdr:from>
        <xdr:to>
          <xdr:col>6</xdr:col>
          <xdr:colOff>121920</xdr:colOff>
          <xdr:row>80</xdr:row>
          <xdr:rowOff>30480</xdr:rowOff>
        </xdr:to>
        <xdr:sp macro="" textlink="">
          <xdr:nvSpPr>
            <xdr:cNvPr id="102497" name="Check Box 97" hidden="1">
              <a:extLst>
                <a:ext uri="{63B3BB69-23CF-44E3-9099-C40C66FF867C}">
                  <a14:compatExt spid="_x0000_s102497"/>
                </a:ext>
                <a:ext uri="{FF2B5EF4-FFF2-40B4-BE49-F238E27FC236}">
                  <a16:creationId xmlns:a16="http://schemas.microsoft.com/office/drawing/2014/main" id="{00000000-0008-0000-0300-00006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80</xdr:row>
          <xdr:rowOff>152400</xdr:rowOff>
        </xdr:from>
        <xdr:to>
          <xdr:col>5</xdr:col>
          <xdr:colOff>106680</xdr:colOff>
          <xdr:row>82</xdr:row>
          <xdr:rowOff>7620</xdr:rowOff>
        </xdr:to>
        <xdr:sp macro="" textlink="">
          <xdr:nvSpPr>
            <xdr:cNvPr id="102498" name="Check Box 98" hidden="1">
              <a:extLst>
                <a:ext uri="{63B3BB69-23CF-44E3-9099-C40C66FF867C}">
                  <a14:compatExt spid="_x0000_s102498"/>
                </a:ext>
                <a:ext uri="{FF2B5EF4-FFF2-40B4-BE49-F238E27FC236}">
                  <a16:creationId xmlns:a16="http://schemas.microsoft.com/office/drawing/2014/main" id="{00000000-0008-0000-0300-00006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80</xdr:row>
          <xdr:rowOff>144780</xdr:rowOff>
        </xdr:from>
        <xdr:to>
          <xdr:col>6</xdr:col>
          <xdr:colOff>121920</xdr:colOff>
          <xdr:row>82</xdr:row>
          <xdr:rowOff>7620</xdr:rowOff>
        </xdr:to>
        <xdr:sp macro="" textlink="">
          <xdr:nvSpPr>
            <xdr:cNvPr id="102499" name="Check Box 99" hidden="1">
              <a:extLst>
                <a:ext uri="{63B3BB69-23CF-44E3-9099-C40C66FF867C}">
                  <a14:compatExt spid="_x0000_s102499"/>
                </a:ext>
                <a:ext uri="{FF2B5EF4-FFF2-40B4-BE49-F238E27FC236}">
                  <a16:creationId xmlns:a16="http://schemas.microsoft.com/office/drawing/2014/main" id="{00000000-0008-0000-0300-00006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72</xdr:row>
          <xdr:rowOff>38100</xdr:rowOff>
        </xdr:from>
        <xdr:to>
          <xdr:col>9</xdr:col>
          <xdr:colOff>426720</xdr:colOff>
          <xdr:row>73</xdr:row>
          <xdr:rowOff>99060</xdr:rowOff>
        </xdr:to>
        <xdr:sp macro="" textlink="">
          <xdr:nvSpPr>
            <xdr:cNvPr id="102500" name="Check Box 100" hidden="1">
              <a:extLst>
                <a:ext uri="{63B3BB69-23CF-44E3-9099-C40C66FF867C}">
                  <a14:compatExt spid="_x0000_s102500"/>
                </a:ext>
                <a:ext uri="{FF2B5EF4-FFF2-40B4-BE49-F238E27FC236}">
                  <a16:creationId xmlns:a16="http://schemas.microsoft.com/office/drawing/2014/main" id="{00000000-0008-0000-0300-00006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72</xdr:row>
          <xdr:rowOff>38100</xdr:rowOff>
        </xdr:from>
        <xdr:to>
          <xdr:col>21</xdr:col>
          <xdr:colOff>381000</xdr:colOff>
          <xdr:row>73</xdr:row>
          <xdr:rowOff>99060</xdr:rowOff>
        </xdr:to>
        <xdr:sp macro="" textlink="">
          <xdr:nvSpPr>
            <xdr:cNvPr id="102501" name="Check Box 101" hidden="1">
              <a:extLst>
                <a:ext uri="{63B3BB69-23CF-44E3-9099-C40C66FF867C}">
                  <a14:compatExt spid="_x0000_s102501"/>
                </a:ext>
                <a:ext uri="{FF2B5EF4-FFF2-40B4-BE49-F238E27FC236}">
                  <a16:creationId xmlns:a16="http://schemas.microsoft.com/office/drawing/2014/main" id="{00000000-0008-0000-0300-00006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Airtight drywall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83820</xdr:colOff>
          <xdr:row>72</xdr:row>
          <xdr:rowOff>45720</xdr:rowOff>
        </xdr:from>
        <xdr:to>
          <xdr:col>17</xdr:col>
          <xdr:colOff>15240</xdr:colOff>
          <xdr:row>73</xdr:row>
          <xdr:rowOff>99060</xdr:rowOff>
        </xdr:to>
        <xdr:sp macro="" textlink="">
          <xdr:nvSpPr>
            <xdr:cNvPr id="102502" name="Check Box 102" hidden="1">
              <a:extLst>
                <a:ext uri="{63B3BB69-23CF-44E3-9099-C40C66FF867C}">
                  <a14:compatExt spid="_x0000_s102502"/>
                </a:ext>
                <a:ext uri="{FF2B5EF4-FFF2-40B4-BE49-F238E27FC236}">
                  <a16:creationId xmlns:a16="http://schemas.microsoft.com/office/drawing/2014/main" id="{00000000-0008-0000-0300-00006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Sealed polyethylene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137160</xdr:colOff>
          <xdr:row>72</xdr:row>
          <xdr:rowOff>30480</xdr:rowOff>
        </xdr:from>
        <xdr:to>
          <xdr:col>26</xdr:col>
          <xdr:colOff>167640</xdr:colOff>
          <xdr:row>73</xdr:row>
          <xdr:rowOff>99060</xdr:rowOff>
        </xdr:to>
        <xdr:sp macro="" textlink="">
          <xdr:nvSpPr>
            <xdr:cNvPr id="102503" name="Check Box 103" hidden="1">
              <a:extLst>
                <a:ext uri="{63B3BB69-23CF-44E3-9099-C40C66FF867C}">
                  <a14:compatExt spid="_x0000_s102503"/>
                </a:ext>
                <a:ext uri="{FF2B5EF4-FFF2-40B4-BE49-F238E27FC236}">
                  <a16:creationId xmlns:a16="http://schemas.microsoft.com/office/drawing/2014/main" id="{00000000-0008-0000-0300-00006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 (describe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23</xdr:row>
          <xdr:rowOff>160020</xdr:rowOff>
        </xdr:from>
        <xdr:to>
          <xdr:col>34</xdr:col>
          <xdr:colOff>91440</xdr:colOff>
          <xdr:row>25</xdr:row>
          <xdr:rowOff>22860</xdr:rowOff>
        </xdr:to>
        <xdr:sp macro="" textlink="">
          <xdr:nvSpPr>
            <xdr:cNvPr id="102504" name="Check Box 104" hidden="1">
              <a:extLst>
                <a:ext uri="{63B3BB69-23CF-44E3-9099-C40C66FF867C}">
                  <a14:compatExt spid="_x0000_s102504"/>
                </a:ext>
                <a:ext uri="{FF2B5EF4-FFF2-40B4-BE49-F238E27FC236}">
                  <a16:creationId xmlns:a16="http://schemas.microsoft.com/office/drawing/2014/main" id="{00000000-0008-0000-0300-00006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24</xdr:row>
          <xdr:rowOff>144780</xdr:rowOff>
        </xdr:from>
        <xdr:to>
          <xdr:col>34</xdr:col>
          <xdr:colOff>91440</xdr:colOff>
          <xdr:row>26</xdr:row>
          <xdr:rowOff>22860</xdr:rowOff>
        </xdr:to>
        <xdr:sp macro="" textlink="">
          <xdr:nvSpPr>
            <xdr:cNvPr id="102505" name="Check Box 105" hidden="1">
              <a:extLst>
                <a:ext uri="{63B3BB69-23CF-44E3-9099-C40C66FF867C}">
                  <a14:compatExt spid="_x0000_s102505"/>
                </a:ext>
                <a:ext uri="{FF2B5EF4-FFF2-40B4-BE49-F238E27FC236}">
                  <a16:creationId xmlns:a16="http://schemas.microsoft.com/office/drawing/2014/main" id="{00000000-0008-0000-0300-00006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23</xdr:row>
          <xdr:rowOff>152400</xdr:rowOff>
        </xdr:from>
        <xdr:to>
          <xdr:col>34</xdr:col>
          <xdr:colOff>1219200</xdr:colOff>
          <xdr:row>25</xdr:row>
          <xdr:rowOff>22860</xdr:rowOff>
        </xdr:to>
        <xdr:sp macro="" textlink="">
          <xdr:nvSpPr>
            <xdr:cNvPr id="102506" name="Check Box 106" hidden="1">
              <a:extLst>
                <a:ext uri="{63B3BB69-23CF-44E3-9099-C40C66FF867C}">
                  <a14:compatExt spid="_x0000_s102506"/>
                </a:ext>
                <a:ext uri="{FF2B5EF4-FFF2-40B4-BE49-F238E27FC236}">
                  <a16:creationId xmlns:a16="http://schemas.microsoft.com/office/drawing/2014/main" id="{00000000-0008-0000-0300-00006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24</xdr:row>
          <xdr:rowOff>144780</xdr:rowOff>
        </xdr:from>
        <xdr:to>
          <xdr:col>34</xdr:col>
          <xdr:colOff>1219200</xdr:colOff>
          <xdr:row>26</xdr:row>
          <xdr:rowOff>22860</xdr:rowOff>
        </xdr:to>
        <xdr:sp macro="" textlink="">
          <xdr:nvSpPr>
            <xdr:cNvPr id="102507" name="Check Box 107" hidden="1">
              <a:extLst>
                <a:ext uri="{63B3BB69-23CF-44E3-9099-C40C66FF867C}">
                  <a14:compatExt spid="_x0000_s102507"/>
                </a:ext>
                <a:ext uri="{FF2B5EF4-FFF2-40B4-BE49-F238E27FC236}">
                  <a16:creationId xmlns:a16="http://schemas.microsoft.com/office/drawing/2014/main" id="{00000000-0008-0000-0300-00006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14</xdr:row>
          <xdr:rowOff>30480</xdr:rowOff>
        </xdr:from>
        <xdr:to>
          <xdr:col>34</xdr:col>
          <xdr:colOff>228600</xdr:colOff>
          <xdr:row>15</xdr:row>
          <xdr:rowOff>68580</xdr:rowOff>
        </xdr:to>
        <xdr:sp macro="" textlink="">
          <xdr:nvSpPr>
            <xdr:cNvPr id="102508" name="Check Box 108" hidden="1">
              <a:extLst>
                <a:ext uri="{63B3BB69-23CF-44E3-9099-C40C66FF867C}">
                  <a14:compatExt spid="_x0000_s102508"/>
                </a:ext>
                <a:ext uri="{FF2B5EF4-FFF2-40B4-BE49-F238E27FC236}">
                  <a16:creationId xmlns:a16="http://schemas.microsoft.com/office/drawing/2014/main" id="{00000000-0008-0000-0300-00006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14</xdr:row>
          <xdr:rowOff>30480</xdr:rowOff>
        </xdr:from>
        <xdr:to>
          <xdr:col>34</xdr:col>
          <xdr:colOff>1242060</xdr:colOff>
          <xdr:row>15</xdr:row>
          <xdr:rowOff>68580</xdr:rowOff>
        </xdr:to>
        <xdr:sp macro="" textlink="">
          <xdr:nvSpPr>
            <xdr:cNvPr id="102509" name="Check Box 109" hidden="1">
              <a:extLst>
                <a:ext uri="{63B3BB69-23CF-44E3-9099-C40C66FF867C}">
                  <a14:compatExt spid="_x0000_s102509"/>
                </a:ext>
                <a:ext uri="{FF2B5EF4-FFF2-40B4-BE49-F238E27FC236}">
                  <a16:creationId xmlns:a16="http://schemas.microsoft.com/office/drawing/2014/main" id="{00000000-0008-0000-0300-00006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25</xdr:row>
          <xdr:rowOff>160020</xdr:rowOff>
        </xdr:from>
        <xdr:to>
          <xdr:col>34</xdr:col>
          <xdr:colOff>243840</xdr:colOff>
          <xdr:row>27</xdr:row>
          <xdr:rowOff>38100</xdr:rowOff>
        </xdr:to>
        <xdr:sp macro="" textlink="">
          <xdr:nvSpPr>
            <xdr:cNvPr id="102510" name="Check Box 110" hidden="1">
              <a:extLst>
                <a:ext uri="{63B3BB69-23CF-44E3-9099-C40C66FF867C}">
                  <a14:compatExt spid="_x0000_s102510"/>
                </a:ext>
                <a:ext uri="{FF2B5EF4-FFF2-40B4-BE49-F238E27FC236}">
                  <a16:creationId xmlns:a16="http://schemas.microsoft.com/office/drawing/2014/main" id="{00000000-0008-0000-0300-00006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25</xdr:row>
          <xdr:rowOff>160020</xdr:rowOff>
        </xdr:from>
        <xdr:to>
          <xdr:col>34</xdr:col>
          <xdr:colOff>1249680</xdr:colOff>
          <xdr:row>27</xdr:row>
          <xdr:rowOff>38100</xdr:rowOff>
        </xdr:to>
        <xdr:sp macro="" textlink="">
          <xdr:nvSpPr>
            <xdr:cNvPr id="102511" name="Check Box 111" hidden="1">
              <a:extLst>
                <a:ext uri="{63B3BB69-23CF-44E3-9099-C40C66FF867C}">
                  <a14:compatExt spid="_x0000_s102511"/>
                </a:ext>
                <a:ext uri="{FF2B5EF4-FFF2-40B4-BE49-F238E27FC236}">
                  <a16:creationId xmlns:a16="http://schemas.microsoft.com/office/drawing/2014/main" id="{00000000-0008-0000-0300-00006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20</xdr:row>
          <xdr:rowOff>7620</xdr:rowOff>
        </xdr:from>
        <xdr:to>
          <xdr:col>34</xdr:col>
          <xdr:colOff>243840</xdr:colOff>
          <xdr:row>21</xdr:row>
          <xdr:rowOff>60960</xdr:rowOff>
        </xdr:to>
        <xdr:sp macro="" textlink="">
          <xdr:nvSpPr>
            <xdr:cNvPr id="102512" name="Check Box 112" hidden="1">
              <a:extLst>
                <a:ext uri="{63B3BB69-23CF-44E3-9099-C40C66FF867C}">
                  <a14:compatExt spid="_x0000_s102512"/>
                </a:ext>
                <a:ext uri="{FF2B5EF4-FFF2-40B4-BE49-F238E27FC236}">
                  <a16:creationId xmlns:a16="http://schemas.microsoft.com/office/drawing/2014/main" id="{00000000-0008-0000-0300-00007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20</xdr:row>
          <xdr:rowOff>7620</xdr:rowOff>
        </xdr:from>
        <xdr:to>
          <xdr:col>34</xdr:col>
          <xdr:colOff>1242060</xdr:colOff>
          <xdr:row>21</xdr:row>
          <xdr:rowOff>60960</xdr:rowOff>
        </xdr:to>
        <xdr:sp macro="" textlink="">
          <xdr:nvSpPr>
            <xdr:cNvPr id="102513" name="Check Box 113" hidden="1">
              <a:extLst>
                <a:ext uri="{63B3BB69-23CF-44E3-9099-C40C66FF867C}">
                  <a14:compatExt spid="_x0000_s102513"/>
                </a:ext>
                <a:ext uri="{FF2B5EF4-FFF2-40B4-BE49-F238E27FC236}">
                  <a16:creationId xmlns:a16="http://schemas.microsoft.com/office/drawing/2014/main" id="{00000000-0008-0000-0300-00007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41</xdr:row>
          <xdr:rowOff>160020</xdr:rowOff>
        </xdr:from>
        <xdr:to>
          <xdr:col>34</xdr:col>
          <xdr:colOff>236220</xdr:colOff>
          <xdr:row>43</xdr:row>
          <xdr:rowOff>38100</xdr:rowOff>
        </xdr:to>
        <xdr:sp macro="" textlink="">
          <xdr:nvSpPr>
            <xdr:cNvPr id="102514" name="Check Box 114" hidden="1">
              <a:extLst>
                <a:ext uri="{63B3BB69-23CF-44E3-9099-C40C66FF867C}">
                  <a14:compatExt spid="_x0000_s102514"/>
                </a:ext>
                <a:ext uri="{FF2B5EF4-FFF2-40B4-BE49-F238E27FC236}">
                  <a16:creationId xmlns:a16="http://schemas.microsoft.com/office/drawing/2014/main" id="{00000000-0008-0000-0300-00007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41</xdr:row>
          <xdr:rowOff>160020</xdr:rowOff>
        </xdr:from>
        <xdr:to>
          <xdr:col>34</xdr:col>
          <xdr:colOff>1249680</xdr:colOff>
          <xdr:row>43</xdr:row>
          <xdr:rowOff>38100</xdr:rowOff>
        </xdr:to>
        <xdr:sp macro="" textlink="">
          <xdr:nvSpPr>
            <xdr:cNvPr id="102515" name="Check Box 115" hidden="1">
              <a:extLst>
                <a:ext uri="{63B3BB69-23CF-44E3-9099-C40C66FF867C}">
                  <a14:compatExt spid="_x0000_s102515"/>
                </a:ext>
                <a:ext uri="{FF2B5EF4-FFF2-40B4-BE49-F238E27FC236}">
                  <a16:creationId xmlns:a16="http://schemas.microsoft.com/office/drawing/2014/main" id="{00000000-0008-0000-0300-00007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28</xdr:row>
          <xdr:rowOff>144780</xdr:rowOff>
        </xdr:from>
        <xdr:to>
          <xdr:col>34</xdr:col>
          <xdr:colOff>1234440</xdr:colOff>
          <xdr:row>30</xdr:row>
          <xdr:rowOff>22860</xdr:rowOff>
        </xdr:to>
        <xdr:sp macro="" textlink="">
          <xdr:nvSpPr>
            <xdr:cNvPr id="102516" name="Check Box 116" hidden="1">
              <a:extLst>
                <a:ext uri="{63B3BB69-23CF-44E3-9099-C40C66FF867C}">
                  <a14:compatExt spid="_x0000_s102516"/>
                </a:ext>
                <a:ext uri="{FF2B5EF4-FFF2-40B4-BE49-F238E27FC236}">
                  <a16:creationId xmlns:a16="http://schemas.microsoft.com/office/drawing/2014/main" id="{00000000-0008-0000-0300-00007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16</xdr:row>
          <xdr:rowOff>182880</xdr:rowOff>
        </xdr:from>
        <xdr:to>
          <xdr:col>34</xdr:col>
          <xdr:colOff>243840</xdr:colOff>
          <xdr:row>18</xdr:row>
          <xdr:rowOff>45720</xdr:rowOff>
        </xdr:to>
        <xdr:sp macro="" textlink="">
          <xdr:nvSpPr>
            <xdr:cNvPr id="102517" name="Check Box 117" hidden="1">
              <a:extLst>
                <a:ext uri="{63B3BB69-23CF-44E3-9099-C40C66FF867C}">
                  <a14:compatExt spid="_x0000_s102517"/>
                </a:ext>
                <a:ext uri="{FF2B5EF4-FFF2-40B4-BE49-F238E27FC236}">
                  <a16:creationId xmlns:a16="http://schemas.microsoft.com/office/drawing/2014/main" id="{00000000-0008-0000-0300-00007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16</xdr:row>
          <xdr:rowOff>182880</xdr:rowOff>
        </xdr:from>
        <xdr:to>
          <xdr:col>34</xdr:col>
          <xdr:colOff>1249680</xdr:colOff>
          <xdr:row>18</xdr:row>
          <xdr:rowOff>45720</xdr:rowOff>
        </xdr:to>
        <xdr:sp macro="" textlink="">
          <xdr:nvSpPr>
            <xdr:cNvPr id="102518" name="Check Box 118" hidden="1">
              <a:extLst>
                <a:ext uri="{63B3BB69-23CF-44E3-9099-C40C66FF867C}">
                  <a14:compatExt spid="_x0000_s102518"/>
                </a:ext>
                <a:ext uri="{FF2B5EF4-FFF2-40B4-BE49-F238E27FC236}">
                  <a16:creationId xmlns:a16="http://schemas.microsoft.com/office/drawing/2014/main" id="{00000000-0008-0000-0300-00007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22</xdr:row>
          <xdr:rowOff>182880</xdr:rowOff>
        </xdr:from>
        <xdr:to>
          <xdr:col>34</xdr:col>
          <xdr:colOff>1249680</xdr:colOff>
          <xdr:row>24</xdr:row>
          <xdr:rowOff>45720</xdr:rowOff>
        </xdr:to>
        <xdr:sp macro="" textlink="">
          <xdr:nvSpPr>
            <xdr:cNvPr id="102519" name="Check Box 119" hidden="1">
              <a:extLst>
                <a:ext uri="{63B3BB69-23CF-44E3-9099-C40C66FF867C}">
                  <a14:compatExt spid="_x0000_s102519"/>
                </a:ext>
                <a:ext uri="{FF2B5EF4-FFF2-40B4-BE49-F238E27FC236}">
                  <a16:creationId xmlns:a16="http://schemas.microsoft.com/office/drawing/2014/main" id="{00000000-0008-0000-0300-00007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60</xdr:row>
          <xdr:rowOff>152400</xdr:rowOff>
        </xdr:from>
        <xdr:to>
          <xdr:col>34</xdr:col>
          <xdr:colOff>274320</xdr:colOff>
          <xdr:row>62</xdr:row>
          <xdr:rowOff>30480</xdr:rowOff>
        </xdr:to>
        <xdr:sp macro="" textlink="">
          <xdr:nvSpPr>
            <xdr:cNvPr id="102520" name="Check Box 120" hidden="1">
              <a:extLst>
                <a:ext uri="{63B3BB69-23CF-44E3-9099-C40C66FF867C}">
                  <a14:compatExt spid="_x0000_s102520"/>
                </a:ext>
                <a:ext uri="{FF2B5EF4-FFF2-40B4-BE49-F238E27FC236}">
                  <a16:creationId xmlns:a16="http://schemas.microsoft.com/office/drawing/2014/main" id="{00000000-0008-0000-0300-00007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62</xdr:row>
          <xdr:rowOff>121920</xdr:rowOff>
        </xdr:from>
        <xdr:to>
          <xdr:col>34</xdr:col>
          <xdr:colOff>1257300</xdr:colOff>
          <xdr:row>64</xdr:row>
          <xdr:rowOff>7620</xdr:rowOff>
        </xdr:to>
        <xdr:sp macro="" textlink="">
          <xdr:nvSpPr>
            <xdr:cNvPr id="102521" name="Check Box 121" hidden="1">
              <a:extLst>
                <a:ext uri="{63B3BB69-23CF-44E3-9099-C40C66FF867C}">
                  <a14:compatExt spid="_x0000_s102521"/>
                </a:ext>
                <a:ext uri="{FF2B5EF4-FFF2-40B4-BE49-F238E27FC236}">
                  <a16:creationId xmlns:a16="http://schemas.microsoft.com/office/drawing/2014/main" id="{00000000-0008-0000-0300-00007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45720</xdr:colOff>
          <xdr:row>57</xdr:row>
          <xdr:rowOff>160020</xdr:rowOff>
        </xdr:from>
        <xdr:to>
          <xdr:col>34</xdr:col>
          <xdr:colOff>259080</xdr:colOff>
          <xdr:row>59</xdr:row>
          <xdr:rowOff>38100</xdr:rowOff>
        </xdr:to>
        <xdr:sp macro="" textlink="">
          <xdr:nvSpPr>
            <xdr:cNvPr id="102522" name="Check Box 122" hidden="1">
              <a:extLst>
                <a:ext uri="{63B3BB69-23CF-44E3-9099-C40C66FF867C}">
                  <a14:compatExt spid="_x0000_s102522"/>
                </a:ext>
                <a:ext uri="{FF2B5EF4-FFF2-40B4-BE49-F238E27FC236}">
                  <a16:creationId xmlns:a16="http://schemas.microsoft.com/office/drawing/2014/main" id="{00000000-0008-0000-0300-00007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59</xdr:row>
          <xdr:rowOff>121920</xdr:rowOff>
        </xdr:from>
        <xdr:to>
          <xdr:col>34</xdr:col>
          <xdr:colOff>1257300</xdr:colOff>
          <xdr:row>61</xdr:row>
          <xdr:rowOff>7620</xdr:rowOff>
        </xdr:to>
        <xdr:sp macro="" textlink="">
          <xdr:nvSpPr>
            <xdr:cNvPr id="102523" name="Check Box 123" hidden="1">
              <a:extLst>
                <a:ext uri="{63B3BB69-23CF-44E3-9099-C40C66FF867C}">
                  <a14:compatExt spid="_x0000_s102523"/>
                </a:ext>
                <a:ext uri="{FF2B5EF4-FFF2-40B4-BE49-F238E27FC236}">
                  <a16:creationId xmlns:a16="http://schemas.microsoft.com/office/drawing/2014/main" id="{00000000-0008-0000-0300-00007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54</xdr:row>
          <xdr:rowOff>152400</xdr:rowOff>
        </xdr:from>
        <xdr:to>
          <xdr:col>34</xdr:col>
          <xdr:colOff>274320</xdr:colOff>
          <xdr:row>56</xdr:row>
          <xdr:rowOff>30480</xdr:rowOff>
        </xdr:to>
        <xdr:sp macro="" textlink="">
          <xdr:nvSpPr>
            <xdr:cNvPr id="102524" name="Check Box 124" hidden="1">
              <a:extLst>
                <a:ext uri="{63B3BB69-23CF-44E3-9099-C40C66FF867C}">
                  <a14:compatExt spid="_x0000_s102524"/>
                </a:ext>
                <a:ext uri="{FF2B5EF4-FFF2-40B4-BE49-F238E27FC236}">
                  <a16:creationId xmlns:a16="http://schemas.microsoft.com/office/drawing/2014/main" id="{00000000-0008-0000-0300-00007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144780</xdr:colOff>
          <xdr:row>56</xdr:row>
          <xdr:rowOff>114300</xdr:rowOff>
        </xdr:from>
        <xdr:to>
          <xdr:col>34</xdr:col>
          <xdr:colOff>1257300</xdr:colOff>
          <xdr:row>58</xdr:row>
          <xdr:rowOff>0</xdr:rowOff>
        </xdr:to>
        <xdr:sp macro="" textlink="">
          <xdr:nvSpPr>
            <xdr:cNvPr id="102525" name="Check Box 125" hidden="1">
              <a:extLst>
                <a:ext uri="{63B3BB69-23CF-44E3-9099-C40C66FF867C}">
                  <a14:compatExt spid="_x0000_s102525"/>
                </a:ext>
                <a:ext uri="{FF2B5EF4-FFF2-40B4-BE49-F238E27FC236}">
                  <a16:creationId xmlns:a16="http://schemas.microsoft.com/office/drawing/2014/main" id="{00000000-0008-0000-0300-00007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29</xdr:row>
          <xdr:rowOff>160020</xdr:rowOff>
        </xdr:from>
        <xdr:to>
          <xdr:col>34</xdr:col>
          <xdr:colOff>91440</xdr:colOff>
          <xdr:row>31</xdr:row>
          <xdr:rowOff>22860</xdr:rowOff>
        </xdr:to>
        <xdr:sp macro="" textlink="">
          <xdr:nvSpPr>
            <xdr:cNvPr id="102528" name="Check Box 128" hidden="1">
              <a:extLst>
                <a:ext uri="{63B3BB69-23CF-44E3-9099-C40C66FF867C}">
                  <a14:compatExt spid="_x0000_s102528"/>
                </a:ext>
                <a:ext uri="{FF2B5EF4-FFF2-40B4-BE49-F238E27FC236}">
                  <a16:creationId xmlns:a16="http://schemas.microsoft.com/office/drawing/2014/main" id="{00000000-0008-0000-0300-00008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30</xdr:row>
          <xdr:rowOff>144780</xdr:rowOff>
        </xdr:from>
        <xdr:to>
          <xdr:col>34</xdr:col>
          <xdr:colOff>91440</xdr:colOff>
          <xdr:row>32</xdr:row>
          <xdr:rowOff>22860</xdr:rowOff>
        </xdr:to>
        <xdr:sp macro="" textlink="">
          <xdr:nvSpPr>
            <xdr:cNvPr id="102529" name="Check Box 129" hidden="1">
              <a:extLst>
                <a:ext uri="{63B3BB69-23CF-44E3-9099-C40C66FF867C}">
                  <a14:compatExt spid="_x0000_s102529"/>
                </a:ext>
                <a:ext uri="{FF2B5EF4-FFF2-40B4-BE49-F238E27FC236}">
                  <a16:creationId xmlns:a16="http://schemas.microsoft.com/office/drawing/2014/main" id="{00000000-0008-0000-0300-00008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29</xdr:row>
          <xdr:rowOff>152400</xdr:rowOff>
        </xdr:from>
        <xdr:to>
          <xdr:col>34</xdr:col>
          <xdr:colOff>1219200</xdr:colOff>
          <xdr:row>31</xdr:row>
          <xdr:rowOff>22860</xdr:rowOff>
        </xdr:to>
        <xdr:sp macro="" textlink="">
          <xdr:nvSpPr>
            <xdr:cNvPr id="102530" name="Check Box 130" hidden="1">
              <a:extLst>
                <a:ext uri="{63B3BB69-23CF-44E3-9099-C40C66FF867C}">
                  <a14:compatExt spid="_x0000_s102530"/>
                </a:ext>
                <a:ext uri="{FF2B5EF4-FFF2-40B4-BE49-F238E27FC236}">
                  <a16:creationId xmlns:a16="http://schemas.microsoft.com/office/drawing/2014/main" id="{00000000-0008-0000-0300-00008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30</xdr:row>
          <xdr:rowOff>144780</xdr:rowOff>
        </xdr:from>
        <xdr:to>
          <xdr:col>34</xdr:col>
          <xdr:colOff>1219200</xdr:colOff>
          <xdr:row>32</xdr:row>
          <xdr:rowOff>22860</xdr:rowOff>
        </xdr:to>
        <xdr:sp macro="" textlink="">
          <xdr:nvSpPr>
            <xdr:cNvPr id="102531" name="Check Box 131" hidden="1">
              <a:extLst>
                <a:ext uri="{63B3BB69-23CF-44E3-9099-C40C66FF867C}">
                  <a14:compatExt spid="_x0000_s102531"/>
                </a:ext>
                <a:ext uri="{FF2B5EF4-FFF2-40B4-BE49-F238E27FC236}">
                  <a16:creationId xmlns:a16="http://schemas.microsoft.com/office/drawing/2014/main" id="{00000000-0008-0000-0300-00008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31</xdr:row>
          <xdr:rowOff>228600</xdr:rowOff>
        </xdr:from>
        <xdr:to>
          <xdr:col>34</xdr:col>
          <xdr:colOff>91440</xdr:colOff>
          <xdr:row>33</xdr:row>
          <xdr:rowOff>45720</xdr:rowOff>
        </xdr:to>
        <xdr:sp macro="" textlink="">
          <xdr:nvSpPr>
            <xdr:cNvPr id="102532" name="Check Box 132" hidden="1">
              <a:extLst>
                <a:ext uri="{63B3BB69-23CF-44E3-9099-C40C66FF867C}">
                  <a14:compatExt spid="_x0000_s102532"/>
                </a:ext>
                <a:ext uri="{FF2B5EF4-FFF2-40B4-BE49-F238E27FC236}">
                  <a16:creationId xmlns:a16="http://schemas.microsoft.com/office/drawing/2014/main" id="{00000000-0008-0000-0300-00008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32</xdr:row>
          <xdr:rowOff>160020</xdr:rowOff>
        </xdr:from>
        <xdr:to>
          <xdr:col>34</xdr:col>
          <xdr:colOff>91440</xdr:colOff>
          <xdr:row>34</xdr:row>
          <xdr:rowOff>22860</xdr:rowOff>
        </xdr:to>
        <xdr:sp macro="" textlink="">
          <xdr:nvSpPr>
            <xdr:cNvPr id="102533" name="Check Box 133" hidden="1">
              <a:extLst>
                <a:ext uri="{63B3BB69-23CF-44E3-9099-C40C66FF867C}">
                  <a14:compatExt spid="_x0000_s102533"/>
                </a:ext>
                <a:ext uri="{FF2B5EF4-FFF2-40B4-BE49-F238E27FC236}">
                  <a16:creationId xmlns:a16="http://schemas.microsoft.com/office/drawing/2014/main" id="{00000000-0008-0000-0300-00008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33</xdr:row>
          <xdr:rowOff>144780</xdr:rowOff>
        </xdr:from>
        <xdr:to>
          <xdr:col>34</xdr:col>
          <xdr:colOff>91440</xdr:colOff>
          <xdr:row>35</xdr:row>
          <xdr:rowOff>22860</xdr:rowOff>
        </xdr:to>
        <xdr:sp macro="" textlink="">
          <xdr:nvSpPr>
            <xdr:cNvPr id="102534" name="Check Box 134" hidden="1">
              <a:extLst>
                <a:ext uri="{63B3BB69-23CF-44E3-9099-C40C66FF867C}">
                  <a14:compatExt spid="_x0000_s102534"/>
                </a:ext>
                <a:ext uri="{FF2B5EF4-FFF2-40B4-BE49-F238E27FC236}">
                  <a16:creationId xmlns:a16="http://schemas.microsoft.com/office/drawing/2014/main" id="{00000000-0008-0000-0300-00008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32</xdr:row>
          <xdr:rowOff>152400</xdr:rowOff>
        </xdr:from>
        <xdr:to>
          <xdr:col>34</xdr:col>
          <xdr:colOff>1219200</xdr:colOff>
          <xdr:row>34</xdr:row>
          <xdr:rowOff>22860</xdr:rowOff>
        </xdr:to>
        <xdr:sp macro="" textlink="">
          <xdr:nvSpPr>
            <xdr:cNvPr id="102535" name="Check Box 135" hidden="1">
              <a:extLst>
                <a:ext uri="{63B3BB69-23CF-44E3-9099-C40C66FF867C}">
                  <a14:compatExt spid="_x0000_s102535"/>
                </a:ext>
                <a:ext uri="{FF2B5EF4-FFF2-40B4-BE49-F238E27FC236}">
                  <a16:creationId xmlns:a16="http://schemas.microsoft.com/office/drawing/2014/main" id="{00000000-0008-0000-0300-00008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33</xdr:row>
          <xdr:rowOff>144780</xdr:rowOff>
        </xdr:from>
        <xdr:to>
          <xdr:col>34</xdr:col>
          <xdr:colOff>1219200</xdr:colOff>
          <xdr:row>35</xdr:row>
          <xdr:rowOff>22860</xdr:rowOff>
        </xdr:to>
        <xdr:sp macro="" textlink="">
          <xdr:nvSpPr>
            <xdr:cNvPr id="102536" name="Check Box 136" hidden="1">
              <a:extLst>
                <a:ext uri="{63B3BB69-23CF-44E3-9099-C40C66FF867C}">
                  <a14:compatExt spid="_x0000_s102536"/>
                </a:ext>
                <a:ext uri="{FF2B5EF4-FFF2-40B4-BE49-F238E27FC236}">
                  <a16:creationId xmlns:a16="http://schemas.microsoft.com/office/drawing/2014/main" id="{00000000-0008-0000-0300-00008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31</xdr:row>
          <xdr:rowOff>182880</xdr:rowOff>
        </xdr:from>
        <xdr:to>
          <xdr:col>34</xdr:col>
          <xdr:colOff>1249680</xdr:colOff>
          <xdr:row>33</xdr:row>
          <xdr:rowOff>45720</xdr:rowOff>
        </xdr:to>
        <xdr:sp macro="" textlink="">
          <xdr:nvSpPr>
            <xdr:cNvPr id="102537" name="Check Box 137" hidden="1">
              <a:extLst>
                <a:ext uri="{63B3BB69-23CF-44E3-9099-C40C66FF867C}">
                  <a14:compatExt spid="_x0000_s102537"/>
                </a:ext>
                <a:ext uri="{FF2B5EF4-FFF2-40B4-BE49-F238E27FC236}">
                  <a16:creationId xmlns:a16="http://schemas.microsoft.com/office/drawing/2014/main" id="{00000000-0008-0000-0300-00008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34</xdr:row>
          <xdr:rowOff>228600</xdr:rowOff>
        </xdr:from>
        <xdr:to>
          <xdr:col>34</xdr:col>
          <xdr:colOff>91440</xdr:colOff>
          <xdr:row>36</xdr:row>
          <xdr:rowOff>45720</xdr:rowOff>
        </xdr:to>
        <xdr:sp macro="" textlink="">
          <xdr:nvSpPr>
            <xdr:cNvPr id="102538" name="Check Box 138" hidden="1">
              <a:extLst>
                <a:ext uri="{63B3BB69-23CF-44E3-9099-C40C66FF867C}">
                  <a14:compatExt spid="_x0000_s102538"/>
                </a:ext>
                <a:ext uri="{FF2B5EF4-FFF2-40B4-BE49-F238E27FC236}">
                  <a16:creationId xmlns:a16="http://schemas.microsoft.com/office/drawing/2014/main" id="{00000000-0008-0000-0300-00008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35</xdr:row>
          <xdr:rowOff>160020</xdr:rowOff>
        </xdr:from>
        <xdr:to>
          <xdr:col>34</xdr:col>
          <xdr:colOff>91440</xdr:colOff>
          <xdr:row>37</xdr:row>
          <xdr:rowOff>22860</xdr:rowOff>
        </xdr:to>
        <xdr:sp macro="" textlink="">
          <xdr:nvSpPr>
            <xdr:cNvPr id="102539" name="Check Box 139" hidden="1">
              <a:extLst>
                <a:ext uri="{63B3BB69-23CF-44E3-9099-C40C66FF867C}">
                  <a14:compatExt spid="_x0000_s102539"/>
                </a:ext>
                <a:ext uri="{FF2B5EF4-FFF2-40B4-BE49-F238E27FC236}">
                  <a16:creationId xmlns:a16="http://schemas.microsoft.com/office/drawing/2014/main" id="{00000000-0008-0000-0300-00008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34</xdr:row>
          <xdr:rowOff>182880</xdr:rowOff>
        </xdr:from>
        <xdr:to>
          <xdr:col>34</xdr:col>
          <xdr:colOff>1249680</xdr:colOff>
          <xdr:row>36</xdr:row>
          <xdr:rowOff>45720</xdr:rowOff>
        </xdr:to>
        <xdr:sp macro="" textlink="">
          <xdr:nvSpPr>
            <xdr:cNvPr id="102540" name="Check Box 140" hidden="1">
              <a:extLst>
                <a:ext uri="{63B3BB69-23CF-44E3-9099-C40C66FF867C}">
                  <a14:compatExt spid="_x0000_s102540"/>
                </a:ext>
                <a:ext uri="{FF2B5EF4-FFF2-40B4-BE49-F238E27FC236}">
                  <a16:creationId xmlns:a16="http://schemas.microsoft.com/office/drawing/2014/main" id="{00000000-0008-0000-0300-00008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37</xdr:row>
          <xdr:rowOff>228600</xdr:rowOff>
        </xdr:from>
        <xdr:to>
          <xdr:col>34</xdr:col>
          <xdr:colOff>91440</xdr:colOff>
          <xdr:row>39</xdr:row>
          <xdr:rowOff>45720</xdr:rowOff>
        </xdr:to>
        <xdr:sp macro="" textlink="">
          <xdr:nvSpPr>
            <xdr:cNvPr id="102541" name="Check Box 141" hidden="1">
              <a:extLst>
                <a:ext uri="{63B3BB69-23CF-44E3-9099-C40C66FF867C}">
                  <a14:compatExt spid="_x0000_s102541"/>
                </a:ext>
                <a:ext uri="{FF2B5EF4-FFF2-40B4-BE49-F238E27FC236}">
                  <a16:creationId xmlns:a16="http://schemas.microsoft.com/office/drawing/2014/main" id="{00000000-0008-0000-0300-00008D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38</xdr:row>
          <xdr:rowOff>160020</xdr:rowOff>
        </xdr:from>
        <xdr:to>
          <xdr:col>34</xdr:col>
          <xdr:colOff>91440</xdr:colOff>
          <xdr:row>40</xdr:row>
          <xdr:rowOff>22860</xdr:rowOff>
        </xdr:to>
        <xdr:sp macro="" textlink="">
          <xdr:nvSpPr>
            <xdr:cNvPr id="102542" name="Check Box 142" hidden="1">
              <a:extLst>
                <a:ext uri="{63B3BB69-23CF-44E3-9099-C40C66FF867C}">
                  <a14:compatExt spid="_x0000_s102542"/>
                </a:ext>
                <a:ext uri="{FF2B5EF4-FFF2-40B4-BE49-F238E27FC236}">
                  <a16:creationId xmlns:a16="http://schemas.microsoft.com/office/drawing/2014/main" id="{00000000-0008-0000-0300-00008E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39</xdr:row>
          <xdr:rowOff>144780</xdr:rowOff>
        </xdr:from>
        <xdr:to>
          <xdr:col>34</xdr:col>
          <xdr:colOff>91440</xdr:colOff>
          <xdr:row>41</xdr:row>
          <xdr:rowOff>30480</xdr:rowOff>
        </xdr:to>
        <xdr:sp macro="" textlink="">
          <xdr:nvSpPr>
            <xdr:cNvPr id="102543" name="Check Box 143" hidden="1">
              <a:extLst>
                <a:ext uri="{63B3BB69-23CF-44E3-9099-C40C66FF867C}">
                  <a14:compatExt spid="_x0000_s102543"/>
                </a:ext>
                <a:ext uri="{FF2B5EF4-FFF2-40B4-BE49-F238E27FC236}">
                  <a16:creationId xmlns:a16="http://schemas.microsoft.com/office/drawing/2014/main" id="{00000000-0008-0000-0300-00008F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38</xdr:row>
          <xdr:rowOff>152400</xdr:rowOff>
        </xdr:from>
        <xdr:to>
          <xdr:col>34</xdr:col>
          <xdr:colOff>1219200</xdr:colOff>
          <xdr:row>40</xdr:row>
          <xdr:rowOff>22860</xdr:rowOff>
        </xdr:to>
        <xdr:sp macro="" textlink="">
          <xdr:nvSpPr>
            <xdr:cNvPr id="102544" name="Check Box 144" hidden="1">
              <a:extLst>
                <a:ext uri="{63B3BB69-23CF-44E3-9099-C40C66FF867C}">
                  <a14:compatExt spid="_x0000_s102544"/>
                </a:ext>
                <a:ext uri="{FF2B5EF4-FFF2-40B4-BE49-F238E27FC236}">
                  <a16:creationId xmlns:a16="http://schemas.microsoft.com/office/drawing/2014/main" id="{00000000-0008-0000-0300-000090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144780</xdr:rowOff>
        </xdr:from>
        <xdr:to>
          <xdr:col>34</xdr:col>
          <xdr:colOff>1219200</xdr:colOff>
          <xdr:row>41</xdr:row>
          <xdr:rowOff>30480</xdr:rowOff>
        </xdr:to>
        <xdr:sp macro="" textlink="">
          <xdr:nvSpPr>
            <xdr:cNvPr id="102545" name="Check Box 145" hidden="1">
              <a:extLst>
                <a:ext uri="{63B3BB69-23CF-44E3-9099-C40C66FF867C}">
                  <a14:compatExt spid="_x0000_s102545"/>
                </a:ext>
                <a:ext uri="{FF2B5EF4-FFF2-40B4-BE49-F238E27FC236}">
                  <a16:creationId xmlns:a16="http://schemas.microsoft.com/office/drawing/2014/main" id="{00000000-0008-0000-0300-000091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37</xdr:row>
          <xdr:rowOff>182880</xdr:rowOff>
        </xdr:from>
        <xdr:to>
          <xdr:col>34</xdr:col>
          <xdr:colOff>1249680</xdr:colOff>
          <xdr:row>39</xdr:row>
          <xdr:rowOff>45720</xdr:rowOff>
        </xdr:to>
        <xdr:sp macro="" textlink="">
          <xdr:nvSpPr>
            <xdr:cNvPr id="102546" name="Check Box 146" hidden="1">
              <a:extLst>
                <a:ext uri="{63B3BB69-23CF-44E3-9099-C40C66FF867C}">
                  <a14:compatExt spid="_x0000_s102546"/>
                </a:ext>
                <a:ext uri="{FF2B5EF4-FFF2-40B4-BE49-F238E27FC236}">
                  <a16:creationId xmlns:a16="http://schemas.microsoft.com/office/drawing/2014/main" id="{00000000-0008-0000-0300-000092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yet installed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60960</xdr:colOff>
          <xdr:row>96</xdr:row>
          <xdr:rowOff>144780</xdr:rowOff>
        </xdr:from>
        <xdr:to>
          <xdr:col>16</xdr:col>
          <xdr:colOff>106680</xdr:colOff>
          <xdr:row>98</xdr:row>
          <xdr:rowOff>15240</xdr:rowOff>
        </xdr:to>
        <xdr:sp macro="" textlink="">
          <xdr:nvSpPr>
            <xdr:cNvPr id="102548" name="Check Box 148" hidden="1">
              <a:extLst>
                <a:ext uri="{63B3BB69-23CF-44E3-9099-C40C66FF867C}">
                  <a14:compatExt spid="_x0000_s102548"/>
                </a:ext>
                <a:ext uri="{FF2B5EF4-FFF2-40B4-BE49-F238E27FC236}">
                  <a16:creationId xmlns:a16="http://schemas.microsoft.com/office/drawing/2014/main" id="{00000000-0008-0000-0300-000094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95</xdr:row>
          <xdr:rowOff>99060</xdr:rowOff>
        </xdr:from>
        <xdr:to>
          <xdr:col>29</xdr:col>
          <xdr:colOff>45720</xdr:colOff>
          <xdr:row>96</xdr:row>
          <xdr:rowOff>137160</xdr:rowOff>
        </xdr:to>
        <xdr:sp macro="" textlink="">
          <xdr:nvSpPr>
            <xdr:cNvPr id="102550" name="Check Box 150" hidden="1">
              <a:extLst>
                <a:ext uri="{63B3BB69-23CF-44E3-9099-C40C66FF867C}">
                  <a14:compatExt spid="_x0000_s102550"/>
                </a:ext>
                <a:ext uri="{FF2B5EF4-FFF2-40B4-BE49-F238E27FC236}">
                  <a16:creationId xmlns:a16="http://schemas.microsoft.com/office/drawing/2014/main" id="{00000000-0008-0000-0300-000096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102</xdr:row>
          <xdr:rowOff>121920</xdr:rowOff>
        </xdr:from>
        <xdr:to>
          <xdr:col>15</xdr:col>
          <xdr:colOff>251460</xdr:colOff>
          <xdr:row>104</xdr:row>
          <xdr:rowOff>38100</xdr:rowOff>
        </xdr:to>
        <xdr:sp macro="" textlink="">
          <xdr:nvSpPr>
            <xdr:cNvPr id="102551" name="Check Box 151" hidden="1">
              <a:extLst>
                <a:ext uri="{63B3BB69-23CF-44E3-9099-C40C66FF867C}">
                  <a14:compatExt spid="_x0000_s102551"/>
                </a:ext>
                <a:ext uri="{FF2B5EF4-FFF2-40B4-BE49-F238E27FC236}">
                  <a16:creationId xmlns:a16="http://schemas.microsoft.com/office/drawing/2014/main" id="{00000000-0008-0000-0300-000097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132764</xdr:colOff>
      <xdr:row>104</xdr:row>
      <xdr:rowOff>56563</xdr:rowOff>
    </xdr:from>
    <xdr:ext cx="184731" cy="233205"/>
    <xdr:sp macro="" textlink="">
      <xdr:nvSpPr>
        <xdr:cNvPr id="3" name="TextBox 2">
          <a:extLst>
            <a:ext uri="{FF2B5EF4-FFF2-40B4-BE49-F238E27FC236}">
              <a16:creationId xmlns:a16="http://schemas.microsoft.com/office/drawing/2014/main" id="{03A3D8D2-740E-45B8-AEDD-A51074807B93}"/>
            </a:ext>
          </a:extLst>
        </xdr:cNvPr>
        <xdr:cNvSpPr txBox="1"/>
      </xdr:nvSpPr>
      <xdr:spPr>
        <a:xfrm>
          <a:off x="4165526" y="17332148"/>
          <a:ext cx="184731"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900"/>
        </a:p>
      </xdr:txBody>
    </xdr:sp>
    <xdr:clientData/>
  </xdr:oneCellAnchor>
  <mc:AlternateContent xmlns:mc="http://schemas.openxmlformats.org/markup-compatibility/2006">
    <mc:Choice xmlns:a14="http://schemas.microsoft.com/office/drawing/2010/main" Requires="a14">
      <xdr:twoCellAnchor editAs="oneCell">
        <xdr:from>
          <xdr:col>15</xdr:col>
          <xdr:colOff>137160</xdr:colOff>
          <xdr:row>107</xdr:row>
          <xdr:rowOff>22860</xdr:rowOff>
        </xdr:from>
        <xdr:to>
          <xdr:col>16</xdr:col>
          <xdr:colOff>175260</xdr:colOff>
          <xdr:row>108</xdr:row>
          <xdr:rowOff>53340</xdr:rowOff>
        </xdr:to>
        <xdr:sp macro="" textlink="">
          <xdr:nvSpPr>
            <xdr:cNvPr id="102552" name="Check Box 152" hidden="1">
              <a:extLst>
                <a:ext uri="{63B3BB69-23CF-44E3-9099-C40C66FF867C}">
                  <a14:compatExt spid="_x0000_s102552"/>
                </a:ext>
                <a:ext uri="{FF2B5EF4-FFF2-40B4-BE49-F238E27FC236}">
                  <a16:creationId xmlns:a16="http://schemas.microsoft.com/office/drawing/2014/main" id="{00000000-0008-0000-0300-000098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167640</xdr:colOff>
          <xdr:row>107</xdr:row>
          <xdr:rowOff>22860</xdr:rowOff>
        </xdr:from>
        <xdr:to>
          <xdr:col>19</xdr:col>
          <xdr:colOff>365760</xdr:colOff>
          <xdr:row>108</xdr:row>
          <xdr:rowOff>76200</xdr:rowOff>
        </xdr:to>
        <xdr:sp macro="" textlink="">
          <xdr:nvSpPr>
            <xdr:cNvPr id="102553" name="Check Box 153" hidden="1">
              <a:extLst>
                <a:ext uri="{63B3BB69-23CF-44E3-9099-C40C66FF867C}">
                  <a14:compatExt spid="_x0000_s102553"/>
                </a:ext>
                <a:ext uri="{FF2B5EF4-FFF2-40B4-BE49-F238E27FC236}">
                  <a16:creationId xmlns:a16="http://schemas.microsoft.com/office/drawing/2014/main" id="{00000000-0008-0000-0300-000099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53340</xdr:colOff>
          <xdr:row>36</xdr:row>
          <xdr:rowOff>129540</xdr:rowOff>
        </xdr:from>
        <xdr:to>
          <xdr:col>34</xdr:col>
          <xdr:colOff>83820</xdr:colOff>
          <xdr:row>38</xdr:row>
          <xdr:rowOff>15240</xdr:rowOff>
        </xdr:to>
        <xdr:sp macro="" textlink="">
          <xdr:nvSpPr>
            <xdr:cNvPr id="102554" name="Check Box 154" hidden="1">
              <a:extLst>
                <a:ext uri="{63B3BB69-23CF-44E3-9099-C40C66FF867C}">
                  <a14:compatExt spid="_x0000_s102554"/>
                </a:ext>
                <a:ext uri="{FF2B5EF4-FFF2-40B4-BE49-F238E27FC236}">
                  <a16:creationId xmlns:a16="http://schemas.microsoft.com/office/drawing/2014/main" id="{00000000-0008-0000-0300-00009A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167640</xdr:colOff>
          <xdr:row>36</xdr:row>
          <xdr:rowOff>129540</xdr:rowOff>
        </xdr:from>
        <xdr:to>
          <xdr:col>34</xdr:col>
          <xdr:colOff>1234440</xdr:colOff>
          <xdr:row>38</xdr:row>
          <xdr:rowOff>15240</xdr:rowOff>
        </xdr:to>
        <xdr:sp macro="" textlink="">
          <xdr:nvSpPr>
            <xdr:cNvPr id="102555" name="Check Box 155" hidden="1">
              <a:extLst>
                <a:ext uri="{63B3BB69-23CF-44E3-9099-C40C66FF867C}">
                  <a14:compatExt spid="_x0000_s102555"/>
                </a:ext>
                <a:ext uri="{FF2B5EF4-FFF2-40B4-BE49-F238E27FC236}">
                  <a16:creationId xmlns:a16="http://schemas.microsoft.com/office/drawing/2014/main" id="{00000000-0008-0000-0300-00009B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160020</xdr:colOff>
          <xdr:row>35</xdr:row>
          <xdr:rowOff>167640</xdr:rowOff>
        </xdr:from>
        <xdr:to>
          <xdr:col>34</xdr:col>
          <xdr:colOff>1226820</xdr:colOff>
          <xdr:row>37</xdr:row>
          <xdr:rowOff>38100</xdr:rowOff>
        </xdr:to>
        <xdr:sp macro="" textlink="">
          <xdr:nvSpPr>
            <xdr:cNvPr id="102556" name="Check Box 156" hidden="1">
              <a:extLst>
                <a:ext uri="{63B3BB69-23CF-44E3-9099-C40C66FF867C}">
                  <a14:compatExt spid="_x0000_s102556"/>
                </a:ext>
                <a:ext uri="{FF2B5EF4-FFF2-40B4-BE49-F238E27FC236}">
                  <a16:creationId xmlns:a16="http://schemas.microsoft.com/office/drawing/2014/main" id="{00000000-0008-0000-0300-00009C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563880</xdr:colOff>
          <xdr:row>93</xdr:row>
          <xdr:rowOff>45720</xdr:rowOff>
        </xdr:from>
        <xdr:to>
          <xdr:col>25</xdr:col>
          <xdr:colOff>129540</xdr:colOff>
          <xdr:row>93</xdr:row>
          <xdr:rowOff>182880</xdr:rowOff>
        </xdr:to>
        <xdr:sp macro="" textlink="">
          <xdr:nvSpPr>
            <xdr:cNvPr id="102563" name="Check Box 163" hidden="1">
              <a:extLst>
                <a:ext uri="{63B3BB69-23CF-44E3-9099-C40C66FF867C}">
                  <a14:compatExt spid="_x0000_s102563"/>
                </a:ext>
                <a:ext uri="{FF2B5EF4-FFF2-40B4-BE49-F238E27FC236}">
                  <a16:creationId xmlns:a16="http://schemas.microsoft.com/office/drawing/2014/main" id="{00000000-0008-0000-0300-0000A3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94</xdr:row>
          <xdr:rowOff>0</xdr:rowOff>
        </xdr:from>
        <xdr:to>
          <xdr:col>19</xdr:col>
          <xdr:colOff>175260</xdr:colOff>
          <xdr:row>94</xdr:row>
          <xdr:rowOff>144780</xdr:rowOff>
        </xdr:to>
        <xdr:sp macro="" textlink="">
          <xdr:nvSpPr>
            <xdr:cNvPr id="102565" name="Check Box 165" hidden="1">
              <a:extLst>
                <a:ext uri="{63B3BB69-23CF-44E3-9099-C40C66FF867C}">
                  <a14:compatExt spid="_x0000_s102565"/>
                </a:ext>
                <a:ext uri="{FF2B5EF4-FFF2-40B4-BE49-F238E27FC236}">
                  <a16:creationId xmlns:a16="http://schemas.microsoft.com/office/drawing/2014/main" id="{00000000-0008-0000-0300-0000A59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3</xdr:col>
      <xdr:colOff>80595</xdr:colOff>
      <xdr:row>1</xdr:row>
      <xdr:rowOff>14654</xdr:rowOff>
    </xdr:from>
    <xdr:to>
      <xdr:col>7</xdr:col>
      <xdr:colOff>3663</xdr:colOff>
      <xdr:row>3</xdr:row>
      <xdr:rowOff>134655</xdr:rowOff>
    </xdr:to>
    <xdr:pic>
      <xdr:nvPicPr>
        <xdr:cNvPr id="2" name="Picture 1" descr="Mexi+Can Forum 2018 — Red Global MX 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370" y="186104"/>
          <a:ext cx="836002" cy="4476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4</xdr:col>
          <xdr:colOff>30480</xdr:colOff>
          <xdr:row>39</xdr:row>
          <xdr:rowOff>7620</xdr:rowOff>
        </xdr:from>
        <xdr:to>
          <xdr:col>5</xdr:col>
          <xdr:colOff>7620</xdr:colOff>
          <xdr:row>40</xdr:row>
          <xdr:rowOff>0</xdr:rowOff>
        </xdr:to>
        <xdr:sp macro="" textlink="">
          <xdr:nvSpPr>
            <xdr:cNvPr id="94232" name="Check Box 24" hidden="1">
              <a:extLst>
                <a:ext uri="{63B3BB69-23CF-44E3-9099-C40C66FF867C}">
                  <a14:compatExt spid="_x0000_s94232"/>
                </a:ext>
                <a:ext uri="{FF2B5EF4-FFF2-40B4-BE49-F238E27FC236}">
                  <a16:creationId xmlns:a16="http://schemas.microsoft.com/office/drawing/2014/main" id="{00000000-0008-0000-0400-00001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39</xdr:row>
          <xdr:rowOff>182880</xdr:rowOff>
        </xdr:from>
        <xdr:to>
          <xdr:col>5</xdr:col>
          <xdr:colOff>7620</xdr:colOff>
          <xdr:row>41</xdr:row>
          <xdr:rowOff>22860</xdr:rowOff>
        </xdr:to>
        <xdr:sp macro="" textlink="">
          <xdr:nvSpPr>
            <xdr:cNvPr id="94233" name="Check Box 25" hidden="1">
              <a:extLst>
                <a:ext uri="{63B3BB69-23CF-44E3-9099-C40C66FF867C}">
                  <a14:compatExt spid="_x0000_s94233"/>
                </a:ext>
                <a:ext uri="{FF2B5EF4-FFF2-40B4-BE49-F238E27FC236}">
                  <a16:creationId xmlns:a16="http://schemas.microsoft.com/office/drawing/2014/main" id="{00000000-0008-0000-0400-00001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60960</xdr:colOff>
          <xdr:row>42</xdr:row>
          <xdr:rowOff>7620</xdr:rowOff>
        </xdr:from>
        <xdr:to>
          <xdr:col>17</xdr:col>
          <xdr:colOff>76200</xdr:colOff>
          <xdr:row>43</xdr:row>
          <xdr:rowOff>22860</xdr:rowOff>
        </xdr:to>
        <xdr:sp macro="" textlink="">
          <xdr:nvSpPr>
            <xdr:cNvPr id="94236" name="Check Box 28" hidden="1">
              <a:extLst>
                <a:ext uri="{63B3BB69-23CF-44E3-9099-C40C66FF867C}">
                  <a14:compatExt spid="_x0000_s94236"/>
                </a:ext>
                <a:ext uri="{FF2B5EF4-FFF2-40B4-BE49-F238E27FC236}">
                  <a16:creationId xmlns:a16="http://schemas.microsoft.com/office/drawing/2014/main" id="{00000000-0008-0000-0400-00001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1000" b="0" i="0" u="none" strike="noStrike" baseline="0">
                  <a:solidFill>
                    <a:srgbClr val="000000"/>
                  </a:solidFill>
                  <a:latin typeface="Arial"/>
                  <a:cs typeface="Arial"/>
                </a:rPr>
                <a:t>Thermal imaging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41</xdr:row>
          <xdr:rowOff>68580</xdr:rowOff>
        </xdr:from>
        <xdr:to>
          <xdr:col>26</xdr:col>
          <xdr:colOff>144780</xdr:colOff>
          <xdr:row>43</xdr:row>
          <xdr:rowOff>22860</xdr:rowOff>
        </xdr:to>
        <xdr:sp macro="" textlink="">
          <xdr:nvSpPr>
            <xdr:cNvPr id="94238" name="Check Box 30" hidden="1">
              <a:extLst>
                <a:ext uri="{63B3BB69-23CF-44E3-9099-C40C66FF867C}">
                  <a14:compatExt spid="_x0000_s94238"/>
                </a:ext>
                <a:ext uri="{FF2B5EF4-FFF2-40B4-BE49-F238E27FC236}">
                  <a16:creationId xmlns:a16="http://schemas.microsoft.com/office/drawing/2014/main" id="{00000000-0008-0000-0400-00001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47</xdr:row>
          <xdr:rowOff>152400</xdr:rowOff>
        </xdr:from>
        <xdr:to>
          <xdr:col>13</xdr:col>
          <xdr:colOff>45720</xdr:colOff>
          <xdr:row>49</xdr:row>
          <xdr:rowOff>7620</xdr:rowOff>
        </xdr:to>
        <xdr:sp macro="" textlink="">
          <xdr:nvSpPr>
            <xdr:cNvPr id="94242" name="Check Box 34" hidden="1">
              <a:extLst>
                <a:ext uri="{63B3BB69-23CF-44E3-9099-C40C66FF867C}">
                  <a14:compatExt spid="_x0000_s94242"/>
                </a:ext>
                <a:ext uri="{FF2B5EF4-FFF2-40B4-BE49-F238E27FC236}">
                  <a16:creationId xmlns:a16="http://schemas.microsoft.com/office/drawing/2014/main" id="{00000000-0008-0000-0400-00002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48</xdr:row>
          <xdr:rowOff>152400</xdr:rowOff>
        </xdr:from>
        <xdr:to>
          <xdr:col>13</xdr:col>
          <xdr:colOff>45720</xdr:colOff>
          <xdr:row>50</xdr:row>
          <xdr:rowOff>22860</xdr:rowOff>
        </xdr:to>
        <xdr:sp macro="" textlink="">
          <xdr:nvSpPr>
            <xdr:cNvPr id="94243" name="Check Box 35" hidden="1">
              <a:extLst>
                <a:ext uri="{63B3BB69-23CF-44E3-9099-C40C66FF867C}">
                  <a14:compatExt spid="_x0000_s94243"/>
                </a:ext>
                <a:ext uri="{FF2B5EF4-FFF2-40B4-BE49-F238E27FC236}">
                  <a16:creationId xmlns:a16="http://schemas.microsoft.com/office/drawing/2014/main" id="{00000000-0008-0000-0400-00002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76200</xdr:rowOff>
        </xdr:from>
        <xdr:to>
          <xdr:col>16</xdr:col>
          <xdr:colOff>99060</xdr:colOff>
          <xdr:row>47</xdr:row>
          <xdr:rowOff>83820</xdr:rowOff>
        </xdr:to>
        <xdr:sp macro="" textlink="">
          <xdr:nvSpPr>
            <xdr:cNvPr id="94244" name="Check Box 36" hidden="1">
              <a:extLst>
                <a:ext uri="{63B3BB69-23CF-44E3-9099-C40C66FF867C}">
                  <a14:compatExt spid="_x0000_s94244"/>
                </a:ext>
                <a:ext uri="{FF2B5EF4-FFF2-40B4-BE49-F238E27FC236}">
                  <a16:creationId xmlns:a16="http://schemas.microsoft.com/office/drawing/2014/main" id="{00000000-0008-0000-0400-00002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152400</xdr:rowOff>
        </xdr:from>
        <xdr:to>
          <xdr:col>21</xdr:col>
          <xdr:colOff>137160</xdr:colOff>
          <xdr:row>50</xdr:row>
          <xdr:rowOff>22860</xdr:rowOff>
        </xdr:to>
        <xdr:sp macro="" textlink="">
          <xdr:nvSpPr>
            <xdr:cNvPr id="94246" name="Check Box 38" hidden="1">
              <a:extLst>
                <a:ext uri="{63B3BB69-23CF-44E3-9099-C40C66FF867C}">
                  <a14:compatExt spid="_x0000_s94246"/>
                </a:ext>
                <a:ext uri="{FF2B5EF4-FFF2-40B4-BE49-F238E27FC236}">
                  <a16:creationId xmlns:a16="http://schemas.microsoft.com/office/drawing/2014/main" id="{00000000-0008-0000-0400-00002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50</xdr:row>
          <xdr:rowOff>38100</xdr:rowOff>
        </xdr:from>
        <xdr:to>
          <xdr:col>8</xdr:col>
          <xdr:colOff>22860</xdr:colOff>
          <xdr:row>51</xdr:row>
          <xdr:rowOff>76200</xdr:rowOff>
        </xdr:to>
        <xdr:sp macro="" textlink="">
          <xdr:nvSpPr>
            <xdr:cNvPr id="94247" name="Check Box 39" hidden="1">
              <a:extLst>
                <a:ext uri="{63B3BB69-23CF-44E3-9099-C40C66FF867C}">
                  <a14:compatExt spid="_x0000_s94247"/>
                </a:ext>
                <a:ext uri="{FF2B5EF4-FFF2-40B4-BE49-F238E27FC236}">
                  <a16:creationId xmlns:a16="http://schemas.microsoft.com/office/drawing/2014/main" id="{00000000-0008-0000-0400-00002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1000" b="0" i="0" u="none" strike="noStrike" baseline="0">
                  <a:solidFill>
                    <a:srgbClr val="000000"/>
                  </a:solidFill>
                  <a:latin typeface="Arial"/>
                  <a:cs typeface="Arial"/>
                </a:rPr>
                <a:t>Pressurized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46</xdr:row>
          <xdr:rowOff>152400</xdr:rowOff>
        </xdr:from>
        <xdr:to>
          <xdr:col>28</xdr:col>
          <xdr:colOff>198120</xdr:colOff>
          <xdr:row>48</xdr:row>
          <xdr:rowOff>7620</xdr:rowOff>
        </xdr:to>
        <xdr:sp macro="" textlink="">
          <xdr:nvSpPr>
            <xdr:cNvPr id="94248" name="Check Box 40" hidden="1">
              <a:extLst>
                <a:ext uri="{63B3BB69-23CF-44E3-9099-C40C66FF867C}">
                  <a14:compatExt spid="_x0000_s94248"/>
                </a:ext>
                <a:ext uri="{FF2B5EF4-FFF2-40B4-BE49-F238E27FC236}">
                  <a16:creationId xmlns:a16="http://schemas.microsoft.com/office/drawing/2014/main" id="{00000000-0008-0000-0400-00002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15240</xdr:colOff>
          <xdr:row>48</xdr:row>
          <xdr:rowOff>60960</xdr:rowOff>
        </xdr:from>
        <xdr:to>
          <xdr:col>25</xdr:col>
          <xdr:colOff>76200</xdr:colOff>
          <xdr:row>49</xdr:row>
          <xdr:rowOff>38100</xdr:rowOff>
        </xdr:to>
        <xdr:sp macro="" textlink="">
          <xdr:nvSpPr>
            <xdr:cNvPr id="94249" name="Check Box 41" hidden="1">
              <a:extLst>
                <a:ext uri="{63B3BB69-23CF-44E3-9099-C40C66FF867C}">
                  <a14:compatExt spid="_x0000_s94249"/>
                </a:ext>
                <a:ext uri="{FF2B5EF4-FFF2-40B4-BE49-F238E27FC236}">
                  <a16:creationId xmlns:a16="http://schemas.microsoft.com/office/drawing/2014/main" id="{00000000-0008-0000-0400-00002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22860</xdr:colOff>
          <xdr:row>49</xdr:row>
          <xdr:rowOff>144780</xdr:rowOff>
        </xdr:from>
        <xdr:to>
          <xdr:col>25</xdr:col>
          <xdr:colOff>7620</xdr:colOff>
          <xdr:row>51</xdr:row>
          <xdr:rowOff>7620</xdr:rowOff>
        </xdr:to>
        <xdr:sp macro="" textlink="">
          <xdr:nvSpPr>
            <xdr:cNvPr id="94250" name="Check Box 42" hidden="1">
              <a:extLst>
                <a:ext uri="{63B3BB69-23CF-44E3-9099-C40C66FF867C}">
                  <a14:compatExt spid="_x0000_s94250"/>
                </a:ext>
                <a:ext uri="{FF2B5EF4-FFF2-40B4-BE49-F238E27FC236}">
                  <a16:creationId xmlns:a16="http://schemas.microsoft.com/office/drawing/2014/main" id="{00000000-0008-0000-0400-00002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50</xdr:row>
          <xdr:rowOff>38100</xdr:rowOff>
        </xdr:from>
        <xdr:to>
          <xdr:col>13</xdr:col>
          <xdr:colOff>152400</xdr:colOff>
          <xdr:row>51</xdr:row>
          <xdr:rowOff>76200</xdr:rowOff>
        </xdr:to>
        <xdr:sp macro="" textlink="">
          <xdr:nvSpPr>
            <xdr:cNvPr id="94251" name="Check Box 43" hidden="1">
              <a:extLst>
                <a:ext uri="{63B3BB69-23CF-44E3-9099-C40C66FF867C}">
                  <a14:compatExt spid="_x0000_s94251"/>
                </a:ext>
                <a:ext uri="{FF2B5EF4-FFF2-40B4-BE49-F238E27FC236}">
                  <a16:creationId xmlns:a16="http://schemas.microsoft.com/office/drawing/2014/main" id="{00000000-0008-0000-0400-00002B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en-CA" sz="1000" b="0" i="0" u="none" strike="noStrike" baseline="0">
                  <a:solidFill>
                    <a:srgbClr val="000000"/>
                  </a:solidFill>
                  <a:latin typeface="Arial"/>
                  <a:cs typeface="Arial"/>
                </a:rPr>
                <a:t>De-pressurized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20</xdr:row>
          <xdr:rowOff>38100</xdr:rowOff>
        </xdr:from>
        <xdr:to>
          <xdr:col>29</xdr:col>
          <xdr:colOff>190500</xdr:colOff>
          <xdr:row>21</xdr:row>
          <xdr:rowOff>76200</xdr:rowOff>
        </xdr:to>
        <xdr:sp macro="" textlink="">
          <xdr:nvSpPr>
            <xdr:cNvPr id="94301" name="Check Box 93" hidden="1">
              <a:extLst>
                <a:ext uri="{63B3BB69-23CF-44E3-9099-C40C66FF867C}">
                  <a14:compatExt spid="_x0000_s94301"/>
                </a:ext>
                <a:ext uri="{FF2B5EF4-FFF2-40B4-BE49-F238E27FC236}">
                  <a16:creationId xmlns:a16="http://schemas.microsoft.com/office/drawing/2014/main" id="{00000000-0008-0000-0400-00005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21</xdr:row>
          <xdr:rowOff>22860</xdr:rowOff>
        </xdr:from>
        <xdr:to>
          <xdr:col>29</xdr:col>
          <xdr:colOff>190500</xdr:colOff>
          <xdr:row>21</xdr:row>
          <xdr:rowOff>236220</xdr:rowOff>
        </xdr:to>
        <xdr:sp macro="" textlink="">
          <xdr:nvSpPr>
            <xdr:cNvPr id="94302" name="Check Box 94" hidden="1">
              <a:extLst>
                <a:ext uri="{63B3BB69-23CF-44E3-9099-C40C66FF867C}">
                  <a14:compatExt spid="_x0000_s94302"/>
                </a:ext>
                <a:ext uri="{FF2B5EF4-FFF2-40B4-BE49-F238E27FC236}">
                  <a16:creationId xmlns:a16="http://schemas.microsoft.com/office/drawing/2014/main" id="{00000000-0008-0000-0400-00005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20</xdr:row>
          <xdr:rowOff>38100</xdr:rowOff>
        </xdr:from>
        <xdr:to>
          <xdr:col>34</xdr:col>
          <xdr:colOff>106680</xdr:colOff>
          <xdr:row>21</xdr:row>
          <xdr:rowOff>76200</xdr:rowOff>
        </xdr:to>
        <xdr:sp macro="" textlink="">
          <xdr:nvSpPr>
            <xdr:cNvPr id="94304" name="Check Box 96" hidden="1">
              <a:extLst>
                <a:ext uri="{63B3BB69-23CF-44E3-9099-C40C66FF867C}">
                  <a14:compatExt spid="_x0000_s94304"/>
                </a:ext>
                <a:ext uri="{FF2B5EF4-FFF2-40B4-BE49-F238E27FC236}">
                  <a16:creationId xmlns:a16="http://schemas.microsoft.com/office/drawing/2014/main" id="{00000000-0008-0000-0400-00006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21</xdr:row>
          <xdr:rowOff>22860</xdr:rowOff>
        </xdr:from>
        <xdr:to>
          <xdr:col>34</xdr:col>
          <xdr:colOff>106680</xdr:colOff>
          <xdr:row>21</xdr:row>
          <xdr:rowOff>228600</xdr:rowOff>
        </xdr:to>
        <xdr:sp macro="" textlink="">
          <xdr:nvSpPr>
            <xdr:cNvPr id="94305" name="Check Box 97" hidden="1">
              <a:extLst>
                <a:ext uri="{63B3BB69-23CF-44E3-9099-C40C66FF867C}">
                  <a14:compatExt spid="_x0000_s94305"/>
                </a:ext>
                <a:ext uri="{FF2B5EF4-FFF2-40B4-BE49-F238E27FC236}">
                  <a16:creationId xmlns:a16="http://schemas.microsoft.com/office/drawing/2014/main" id="{00000000-0008-0000-0400-00006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24</xdr:row>
          <xdr:rowOff>83820</xdr:rowOff>
        </xdr:from>
        <xdr:to>
          <xdr:col>34</xdr:col>
          <xdr:colOff>106680</xdr:colOff>
          <xdr:row>25</xdr:row>
          <xdr:rowOff>121920</xdr:rowOff>
        </xdr:to>
        <xdr:sp macro="" textlink="">
          <xdr:nvSpPr>
            <xdr:cNvPr id="94310" name="Check Box 102" hidden="1">
              <a:extLst>
                <a:ext uri="{63B3BB69-23CF-44E3-9099-C40C66FF867C}">
                  <a14:compatExt spid="_x0000_s94310"/>
                </a:ext>
                <a:ext uri="{FF2B5EF4-FFF2-40B4-BE49-F238E27FC236}">
                  <a16:creationId xmlns:a16="http://schemas.microsoft.com/office/drawing/2014/main" id="{00000000-0008-0000-0400-00006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25</xdr:row>
          <xdr:rowOff>76200</xdr:rowOff>
        </xdr:from>
        <xdr:to>
          <xdr:col>34</xdr:col>
          <xdr:colOff>106680</xdr:colOff>
          <xdr:row>26</xdr:row>
          <xdr:rowOff>121920</xdr:rowOff>
        </xdr:to>
        <xdr:sp macro="" textlink="">
          <xdr:nvSpPr>
            <xdr:cNvPr id="94311" name="Check Box 103" hidden="1">
              <a:extLst>
                <a:ext uri="{63B3BB69-23CF-44E3-9099-C40C66FF867C}">
                  <a14:compatExt spid="_x0000_s94311"/>
                </a:ext>
                <a:ext uri="{FF2B5EF4-FFF2-40B4-BE49-F238E27FC236}">
                  <a16:creationId xmlns:a16="http://schemas.microsoft.com/office/drawing/2014/main" id="{00000000-0008-0000-0400-00006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27</xdr:row>
          <xdr:rowOff>83820</xdr:rowOff>
        </xdr:from>
        <xdr:to>
          <xdr:col>34</xdr:col>
          <xdr:colOff>106680</xdr:colOff>
          <xdr:row>28</xdr:row>
          <xdr:rowOff>121920</xdr:rowOff>
        </xdr:to>
        <xdr:sp macro="" textlink="">
          <xdr:nvSpPr>
            <xdr:cNvPr id="94316" name="Check Box 108" hidden="1">
              <a:extLst>
                <a:ext uri="{63B3BB69-23CF-44E3-9099-C40C66FF867C}">
                  <a14:compatExt spid="_x0000_s94316"/>
                </a:ext>
                <a:ext uri="{FF2B5EF4-FFF2-40B4-BE49-F238E27FC236}">
                  <a16:creationId xmlns:a16="http://schemas.microsoft.com/office/drawing/2014/main" id="{00000000-0008-0000-0400-00006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28</xdr:row>
          <xdr:rowOff>76200</xdr:rowOff>
        </xdr:from>
        <xdr:to>
          <xdr:col>34</xdr:col>
          <xdr:colOff>106680</xdr:colOff>
          <xdr:row>29</xdr:row>
          <xdr:rowOff>121920</xdr:rowOff>
        </xdr:to>
        <xdr:sp macro="" textlink="">
          <xdr:nvSpPr>
            <xdr:cNvPr id="94317" name="Check Box 109" hidden="1">
              <a:extLst>
                <a:ext uri="{63B3BB69-23CF-44E3-9099-C40C66FF867C}">
                  <a14:compatExt spid="_x0000_s94317"/>
                </a:ext>
                <a:ext uri="{FF2B5EF4-FFF2-40B4-BE49-F238E27FC236}">
                  <a16:creationId xmlns:a16="http://schemas.microsoft.com/office/drawing/2014/main" id="{00000000-0008-0000-0400-00006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106680</xdr:colOff>
          <xdr:row>11</xdr:row>
          <xdr:rowOff>152400</xdr:rowOff>
        </xdr:from>
        <xdr:to>
          <xdr:col>9</xdr:col>
          <xdr:colOff>198120</xdr:colOff>
          <xdr:row>13</xdr:row>
          <xdr:rowOff>76200</xdr:rowOff>
        </xdr:to>
        <xdr:sp macro="" textlink="">
          <xdr:nvSpPr>
            <xdr:cNvPr id="94364" name="Check Box 156" hidden="1">
              <a:extLst>
                <a:ext uri="{63B3BB69-23CF-44E3-9099-C40C66FF867C}">
                  <a14:compatExt spid="_x0000_s94364"/>
                </a:ext>
                <a:ext uri="{FF2B5EF4-FFF2-40B4-BE49-F238E27FC236}">
                  <a16:creationId xmlns:a16="http://schemas.microsoft.com/office/drawing/2014/main" id="{00000000-0008-0000-0400-00009C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VBBL Part 10 (code minimum)</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15</xdr:row>
          <xdr:rowOff>106680</xdr:rowOff>
        </xdr:from>
        <xdr:to>
          <xdr:col>8</xdr:col>
          <xdr:colOff>99060</xdr:colOff>
          <xdr:row>16</xdr:row>
          <xdr:rowOff>144780</xdr:rowOff>
        </xdr:to>
        <xdr:sp macro="" textlink="">
          <xdr:nvSpPr>
            <xdr:cNvPr id="94367" name="Check Box 159" hidden="1">
              <a:extLst>
                <a:ext uri="{63B3BB69-23CF-44E3-9099-C40C66FF867C}">
                  <a14:compatExt spid="_x0000_s94367"/>
                </a:ext>
                <a:ext uri="{FF2B5EF4-FFF2-40B4-BE49-F238E27FC236}">
                  <a16:creationId xmlns:a16="http://schemas.microsoft.com/office/drawing/2014/main" id="{00000000-0008-0000-0400-00009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 (state in notes)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114300</xdr:rowOff>
        </xdr:from>
        <xdr:to>
          <xdr:col>16</xdr:col>
          <xdr:colOff>137160</xdr:colOff>
          <xdr:row>16</xdr:row>
          <xdr:rowOff>152400</xdr:rowOff>
        </xdr:to>
        <xdr:sp macro="" textlink="">
          <xdr:nvSpPr>
            <xdr:cNvPr id="94387" name="Check Box 179" hidden="1">
              <a:extLst>
                <a:ext uri="{63B3BB69-23CF-44E3-9099-C40C66FF867C}">
                  <a14:compatExt spid="_x0000_s94387"/>
                </a:ext>
                <a:ext uri="{FF2B5EF4-FFF2-40B4-BE49-F238E27FC236}">
                  <a16:creationId xmlns:a16="http://schemas.microsoft.com/office/drawing/2014/main" id="{00000000-0008-0000-0400-0000B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 (provide in notes)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13</xdr:row>
          <xdr:rowOff>30480</xdr:rowOff>
        </xdr:from>
        <xdr:to>
          <xdr:col>9</xdr:col>
          <xdr:colOff>22860</xdr:colOff>
          <xdr:row>14</xdr:row>
          <xdr:rowOff>106680</xdr:rowOff>
        </xdr:to>
        <xdr:sp macro="" textlink="">
          <xdr:nvSpPr>
            <xdr:cNvPr id="94390" name="Check Box 182" hidden="1">
              <a:extLst>
                <a:ext uri="{63B3BB69-23CF-44E3-9099-C40C66FF867C}">
                  <a14:compatExt spid="_x0000_s94390"/>
                </a:ext>
                <a:ext uri="{FF2B5EF4-FFF2-40B4-BE49-F238E27FC236}">
                  <a16:creationId xmlns:a16="http://schemas.microsoft.com/office/drawing/2014/main" id="{00000000-0008-0000-0400-0000B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Passive House Standard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13</xdr:row>
          <xdr:rowOff>38100</xdr:rowOff>
        </xdr:from>
        <xdr:to>
          <xdr:col>18</xdr:col>
          <xdr:colOff>137160</xdr:colOff>
          <xdr:row>14</xdr:row>
          <xdr:rowOff>106680</xdr:rowOff>
        </xdr:to>
        <xdr:sp macro="" textlink="">
          <xdr:nvSpPr>
            <xdr:cNvPr id="94391" name="Check Box 183" hidden="1">
              <a:extLst>
                <a:ext uri="{63B3BB69-23CF-44E3-9099-C40C66FF867C}">
                  <a14:compatExt spid="_x0000_s94391"/>
                </a:ext>
                <a:ext uri="{FF2B5EF4-FFF2-40B4-BE49-F238E27FC236}">
                  <a16:creationId xmlns:a16="http://schemas.microsoft.com/office/drawing/2014/main" id="{00000000-0008-0000-0400-0000B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GHG Large Home Calculator</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14</xdr:row>
          <xdr:rowOff>76200</xdr:rowOff>
        </xdr:from>
        <xdr:to>
          <xdr:col>8</xdr:col>
          <xdr:colOff>106680</xdr:colOff>
          <xdr:row>15</xdr:row>
          <xdr:rowOff>144780</xdr:rowOff>
        </xdr:to>
        <xdr:sp macro="" textlink="">
          <xdr:nvSpPr>
            <xdr:cNvPr id="94392" name="Check Box 184" hidden="1">
              <a:extLst>
                <a:ext uri="{63B3BB69-23CF-44E3-9099-C40C66FF867C}">
                  <a14:compatExt spid="_x0000_s94392"/>
                </a:ext>
                <a:ext uri="{FF2B5EF4-FFF2-40B4-BE49-F238E27FC236}">
                  <a16:creationId xmlns:a16="http://schemas.microsoft.com/office/drawing/2014/main" id="{00000000-0008-0000-0400-0000B8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CHBA Net Zero</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14</xdr:row>
          <xdr:rowOff>83820</xdr:rowOff>
        </xdr:from>
        <xdr:to>
          <xdr:col>16</xdr:col>
          <xdr:colOff>137160</xdr:colOff>
          <xdr:row>15</xdr:row>
          <xdr:rowOff>144780</xdr:rowOff>
        </xdr:to>
        <xdr:sp macro="" textlink="">
          <xdr:nvSpPr>
            <xdr:cNvPr id="94393" name="Check Box 185" hidden="1">
              <a:extLst>
                <a:ext uri="{63B3BB69-23CF-44E3-9099-C40C66FF867C}">
                  <a14:compatExt spid="_x0000_s94393"/>
                </a:ext>
                <a:ext uri="{FF2B5EF4-FFF2-40B4-BE49-F238E27FC236}">
                  <a16:creationId xmlns:a16="http://schemas.microsoft.com/office/drawing/2014/main" id="{00000000-0008-0000-0400-0000B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Rezoning Checklist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12</xdr:row>
          <xdr:rowOff>0</xdr:rowOff>
        </xdr:from>
        <xdr:to>
          <xdr:col>20</xdr:col>
          <xdr:colOff>182880</xdr:colOff>
          <xdr:row>13</xdr:row>
          <xdr:rowOff>76200</xdr:rowOff>
        </xdr:to>
        <xdr:sp macro="" textlink="">
          <xdr:nvSpPr>
            <xdr:cNvPr id="94398" name="Check Box 190" hidden="1">
              <a:extLst>
                <a:ext uri="{63B3BB69-23CF-44E3-9099-C40C66FF867C}">
                  <a14:compatExt spid="_x0000_s94398"/>
                </a:ext>
                <a:ext uri="{FF2B5EF4-FFF2-40B4-BE49-F238E27FC236}">
                  <a16:creationId xmlns:a16="http://schemas.microsoft.com/office/drawing/2014/main" id="{00000000-0008-0000-0400-0000BE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Homeowner Information Sheet (required)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24</xdr:row>
          <xdr:rowOff>99060</xdr:rowOff>
        </xdr:from>
        <xdr:to>
          <xdr:col>29</xdr:col>
          <xdr:colOff>190500</xdr:colOff>
          <xdr:row>25</xdr:row>
          <xdr:rowOff>121920</xdr:rowOff>
        </xdr:to>
        <xdr:sp macro="" textlink="">
          <xdr:nvSpPr>
            <xdr:cNvPr id="94400" name="Check Box 192" hidden="1">
              <a:extLst>
                <a:ext uri="{63B3BB69-23CF-44E3-9099-C40C66FF867C}">
                  <a14:compatExt spid="_x0000_s94400"/>
                </a:ext>
                <a:ext uri="{FF2B5EF4-FFF2-40B4-BE49-F238E27FC236}">
                  <a16:creationId xmlns:a16="http://schemas.microsoft.com/office/drawing/2014/main" id="{00000000-0008-0000-0400-0000C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25</xdr:row>
          <xdr:rowOff>68580</xdr:rowOff>
        </xdr:from>
        <xdr:to>
          <xdr:col>29</xdr:col>
          <xdr:colOff>190500</xdr:colOff>
          <xdr:row>26</xdr:row>
          <xdr:rowOff>121920</xdr:rowOff>
        </xdr:to>
        <xdr:sp macro="" textlink="">
          <xdr:nvSpPr>
            <xdr:cNvPr id="94401" name="Check Box 193" hidden="1">
              <a:extLst>
                <a:ext uri="{63B3BB69-23CF-44E3-9099-C40C66FF867C}">
                  <a14:compatExt spid="_x0000_s94401"/>
                </a:ext>
                <a:ext uri="{FF2B5EF4-FFF2-40B4-BE49-F238E27FC236}">
                  <a16:creationId xmlns:a16="http://schemas.microsoft.com/office/drawing/2014/main" id="{00000000-0008-0000-0400-0000C1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27</xdr:row>
          <xdr:rowOff>106680</xdr:rowOff>
        </xdr:from>
        <xdr:to>
          <xdr:col>29</xdr:col>
          <xdr:colOff>182880</xdr:colOff>
          <xdr:row>28</xdr:row>
          <xdr:rowOff>121920</xdr:rowOff>
        </xdr:to>
        <xdr:sp macro="" textlink="">
          <xdr:nvSpPr>
            <xdr:cNvPr id="94402" name="Check Box 194" hidden="1">
              <a:extLst>
                <a:ext uri="{63B3BB69-23CF-44E3-9099-C40C66FF867C}">
                  <a14:compatExt spid="_x0000_s94402"/>
                </a:ext>
                <a:ext uri="{FF2B5EF4-FFF2-40B4-BE49-F238E27FC236}">
                  <a16:creationId xmlns:a16="http://schemas.microsoft.com/office/drawing/2014/main" id="{00000000-0008-0000-0400-0000C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28</xdr:row>
          <xdr:rowOff>68580</xdr:rowOff>
        </xdr:from>
        <xdr:to>
          <xdr:col>29</xdr:col>
          <xdr:colOff>182880</xdr:colOff>
          <xdr:row>29</xdr:row>
          <xdr:rowOff>121920</xdr:rowOff>
        </xdr:to>
        <xdr:sp macro="" textlink="">
          <xdr:nvSpPr>
            <xdr:cNvPr id="94403" name="Check Box 195" hidden="1">
              <a:extLst>
                <a:ext uri="{63B3BB69-23CF-44E3-9099-C40C66FF867C}">
                  <a14:compatExt spid="_x0000_s94403"/>
                </a:ext>
                <a:ext uri="{FF2B5EF4-FFF2-40B4-BE49-F238E27FC236}">
                  <a16:creationId xmlns:a16="http://schemas.microsoft.com/office/drawing/2014/main" id="{00000000-0008-0000-0400-0000C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22</xdr:row>
          <xdr:rowOff>38100</xdr:rowOff>
        </xdr:from>
        <xdr:to>
          <xdr:col>29</xdr:col>
          <xdr:colOff>190500</xdr:colOff>
          <xdr:row>23</xdr:row>
          <xdr:rowOff>76200</xdr:rowOff>
        </xdr:to>
        <xdr:sp macro="" textlink="">
          <xdr:nvSpPr>
            <xdr:cNvPr id="94404" name="Check Box 196" hidden="1">
              <a:extLst>
                <a:ext uri="{63B3BB69-23CF-44E3-9099-C40C66FF867C}">
                  <a14:compatExt spid="_x0000_s94404"/>
                </a:ext>
                <a:ext uri="{FF2B5EF4-FFF2-40B4-BE49-F238E27FC236}">
                  <a16:creationId xmlns:a16="http://schemas.microsoft.com/office/drawing/2014/main" id="{00000000-0008-0000-0400-0000C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xdr:colOff>
          <xdr:row>23</xdr:row>
          <xdr:rowOff>22860</xdr:rowOff>
        </xdr:from>
        <xdr:to>
          <xdr:col>29</xdr:col>
          <xdr:colOff>190500</xdr:colOff>
          <xdr:row>23</xdr:row>
          <xdr:rowOff>236220</xdr:rowOff>
        </xdr:to>
        <xdr:sp macro="" textlink="">
          <xdr:nvSpPr>
            <xdr:cNvPr id="94405" name="Check Box 197" hidden="1">
              <a:extLst>
                <a:ext uri="{63B3BB69-23CF-44E3-9099-C40C66FF867C}">
                  <a14:compatExt spid="_x0000_s94405"/>
                </a:ext>
                <a:ext uri="{FF2B5EF4-FFF2-40B4-BE49-F238E27FC236}">
                  <a16:creationId xmlns:a16="http://schemas.microsoft.com/office/drawing/2014/main" id="{00000000-0008-0000-0400-0000C5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Not as specified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22</xdr:row>
          <xdr:rowOff>38100</xdr:rowOff>
        </xdr:from>
        <xdr:to>
          <xdr:col>34</xdr:col>
          <xdr:colOff>106680</xdr:colOff>
          <xdr:row>23</xdr:row>
          <xdr:rowOff>76200</xdr:rowOff>
        </xdr:to>
        <xdr:sp macro="" textlink="">
          <xdr:nvSpPr>
            <xdr:cNvPr id="94406" name="Check Box 198" hidden="1">
              <a:extLst>
                <a:ext uri="{63B3BB69-23CF-44E3-9099-C40C66FF867C}">
                  <a14:compatExt spid="_x0000_s94406"/>
                </a:ext>
                <a:ext uri="{FF2B5EF4-FFF2-40B4-BE49-F238E27FC236}">
                  <a16:creationId xmlns:a16="http://schemas.microsoft.com/office/drawing/2014/main" id="{00000000-0008-0000-0400-0000C6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Unable to verify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137160</xdr:colOff>
          <xdr:row>23</xdr:row>
          <xdr:rowOff>22860</xdr:rowOff>
        </xdr:from>
        <xdr:to>
          <xdr:col>34</xdr:col>
          <xdr:colOff>106680</xdr:colOff>
          <xdr:row>23</xdr:row>
          <xdr:rowOff>228600</xdr:rowOff>
        </xdr:to>
        <xdr:sp macro="" textlink="">
          <xdr:nvSpPr>
            <xdr:cNvPr id="94407" name="Check Box 199" hidden="1">
              <a:extLst>
                <a:ext uri="{63B3BB69-23CF-44E3-9099-C40C66FF867C}">
                  <a14:compatExt spid="_x0000_s94407"/>
                </a:ext>
                <a:ext uri="{FF2B5EF4-FFF2-40B4-BE49-F238E27FC236}">
                  <a16:creationId xmlns:a16="http://schemas.microsoft.com/office/drawing/2014/main" id="{00000000-0008-0000-0400-0000C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CA" sz="800" b="0" i="0" u="none" strike="noStrike" baseline="0">
                  <a:solidFill>
                    <a:srgbClr val="000000"/>
                  </a:solidFill>
                  <a:latin typeface="Segoe UI"/>
                  <a:cs typeface="Segoe UI"/>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41</xdr:row>
          <xdr:rowOff>68580</xdr:rowOff>
        </xdr:from>
        <xdr:to>
          <xdr:col>28</xdr:col>
          <xdr:colOff>45720</xdr:colOff>
          <xdr:row>43</xdr:row>
          <xdr:rowOff>15240</xdr:rowOff>
        </xdr:to>
        <xdr:sp macro="" textlink="">
          <xdr:nvSpPr>
            <xdr:cNvPr id="94410" name="Check Box 202" hidden="1">
              <a:extLst>
                <a:ext uri="{63B3BB69-23CF-44E3-9099-C40C66FF867C}">
                  <a14:compatExt spid="_x0000_s94410"/>
                </a:ext>
                <a:ext uri="{FF2B5EF4-FFF2-40B4-BE49-F238E27FC236}">
                  <a16:creationId xmlns:a16="http://schemas.microsoft.com/office/drawing/2014/main" id="{00000000-0008-0000-0400-0000CA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15240</xdr:colOff>
          <xdr:row>50</xdr:row>
          <xdr:rowOff>160020</xdr:rowOff>
        </xdr:from>
        <xdr:to>
          <xdr:col>20</xdr:col>
          <xdr:colOff>30480</xdr:colOff>
          <xdr:row>52</xdr:row>
          <xdr:rowOff>22860</xdr:rowOff>
        </xdr:to>
        <xdr:sp macro="" textlink="">
          <xdr:nvSpPr>
            <xdr:cNvPr id="94413" name="Check Box 205" hidden="1">
              <a:extLst>
                <a:ext uri="{63B3BB69-23CF-44E3-9099-C40C66FF867C}">
                  <a14:compatExt spid="_x0000_s94413"/>
                </a:ext>
                <a:ext uri="{FF2B5EF4-FFF2-40B4-BE49-F238E27FC236}">
                  <a16:creationId xmlns:a16="http://schemas.microsoft.com/office/drawing/2014/main" id="{00000000-0008-0000-0400-0000CD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22860</xdr:colOff>
          <xdr:row>50</xdr:row>
          <xdr:rowOff>167640</xdr:rowOff>
        </xdr:from>
        <xdr:to>
          <xdr:col>22</xdr:col>
          <xdr:colOff>38100</xdr:colOff>
          <xdr:row>52</xdr:row>
          <xdr:rowOff>30480</xdr:rowOff>
        </xdr:to>
        <xdr:sp macro="" textlink="">
          <xdr:nvSpPr>
            <xdr:cNvPr id="94415" name="Check Box 207" hidden="1">
              <a:extLst>
                <a:ext uri="{63B3BB69-23CF-44E3-9099-C40C66FF867C}">
                  <a14:compatExt spid="_x0000_s94415"/>
                </a:ext>
                <a:ext uri="{FF2B5EF4-FFF2-40B4-BE49-F238E27FC236}">
                  <a16:creationId xmlns:a16="http://schemas.microsoft.com/office/drawing/2014/main" id="{00000000-0008-0000-0400-0000CF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33</xdr:row>
          <xdr:rowOff>68580</xdr:rowOff>
        </xdr:from>
        <xdr:to>
          <xdr:col>5</xdr:col>
          <xdr:colOff>7620</xdr:colOff>
          <xdr:row>35</xdr:row>
          <xdr:rowOff>22860</xdr:rowOff>
        </xdr:to>
        <xdr:sp macro="" textlink="">
          <xdr:nvSpPr>
            <xdr:cNvPr id="94416" name="Check Box 208" hidden="1">
              <a:extLst>
                <a:ext uri="{63B3BB69-23CF-44E3-9099-C40C66FF867C}">
                  <a14:compatExt spid="_x0000_s94416"/>
                </a:ext>
                <a:ext uri="{FF2B5EF4-FFF2-40B4-BE49-F238E27FC236}">
                  <a16:creationId xmlns:a16="http://schemas.microsoft.com/office/drawing/2014/main" id="{00000000-0008-0000-0400-0000D0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37</xdr:row>
          <xdr:rowOff>83820</xdr:rowOff>
        </xdr:from>
        <xdr:to>
          <xdr:col>5</xdr:col>
          <xdr:colOff>7620</xdr:colOff>
          <xdr:row>39</xdr:row>
          <xdr:rowOff>22860</xdr:rowOff>
        </xdr:to>
        <xdr:sp macro="" textlink="">
          <xdr:nvSpPr>
            <xdr:cNvPr id="94418" name="Check Box 210" hidden="1">
              <a:extLst>
                <a:ext uri="{63B3BB69-23CF-44E3-9099-C40C66FF867C}">
                  <a14:compatExt spid="_x0000_s94418"/>
                </a:ext>
                <a:ext uri="{FF2B5EF4-FFF2-40B4-BE49-F238E27FC236}">
                  <a16:creationId xmlns:a16="http://schemas.microsoft.com/office/drawing/2014/main" id="{00000000-0008-0000-0400-0000D2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35</xdr:row>
          <xdr:rowOff>0</xdr:rowOff>
        </xdr:from>
        <xdr:to>
          <xdr:col>5</xdr:col>
          <xdr:colOff>7620</xdr:colOff>
          <xdr:row>36</xdr:row>
          <xdr:rowOff>30480</xdr:rowOff>
        </xdr:to>
        <xdr:sp macro="" textlink="">
          <xdr:nvSpPr>
            <xdr:cNvPr id="94419" name="Check Box 211" hidden="1">
              <a:extLst>
                <a:ext uri="{63B3BB69-23CF-44E3-9099-C40C66FF867C}">
                  <a14:compatExt spid="_x0000_s94419"/>
                </a:ext>
                <a:ext uri="{FF2B5EF4-FFF2-40B4-BE49-F238E27FC236}">
                  <a16:creationId xmlns:a16="http://schemas.microsoft.com/office/drawing/2014/main" id="{00000000-0008-0000-0400-0000D3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152400</xdr:rowOff>
        </xdr:from>
        <xdr:to>
          <xdr:col>5</xdr:col>
          <xdr:colOff>15240</xdr:colOff>
          <xdr:row>38</xdr:row>
          <xdr:rowOff>30480</xdr:rowOff>
        </xdr:to>
        <xdr:sp macro="" textlink="">
          <xdr:nvSpPr>
            <xdr:cNvPr id="94420" name="Check Box 212" hidden="1">
              <a:extLst>
                <a:ext uri="{63B3BB69-23CF-44E3-9099-C40C66FF867C}">
                  <a14:compatExt spid="_x0000_s94420"/>
                </a:ext>
                <a:ext uri="{FF2B5EF4-FFF2-40B4-BE49-F238E27FC236}">
                  <a16:creationId xmlns:a16="http://schemas.microsoft.com/office/drawing/2014/main" id="{00000000-0008-0000-0400-0000D4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7</xdr:col>
      <xdr:colOff>0</xdr:colOff>
      <xdr:row>1</xdr:row>
      <xdr:rowOff>0</xdr:rowOff>
    </xdr:to>
    <xdr:pic>
      <xdr:nvPicPr>
        <xdr:cNvPr id="3" name="Picture 2">
          <a:extLst>
            <a:ext uri="{FF2B5EF4-FFF2-40B4-BE49-F238E27FC236}">
              <a16:creationId xmlns:a16="http://schemas.microsoft.com/office/drawing/2014/main" id="{063BD6F1-0C3D-0B68-2EB4-E343604AD1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142494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15</xdr:col>
      <xdr:colOff>116884</xdr:colOff>
      <xdr:row>47</xdr:row>
      <xdr:rowOff>75446</xdr:rowOff>
    </xdr:from>
    <xdr:ext cx="1652184" cy="259110"/>
    <xdr:sp macro="" textlink="">
      <xdr:nvSpPr>
        <xdr:cNvPr id="4" name="TextBox 3">
          <a:extLst>
            <a:ext uri="{FF2B5EF4-FFF2-40B4-BE49-F238E27FC236}">
              <a16:creationId xmlns:a16="http://schemas.microsoft.com/office/drawing/2014/main" id="{C734353B-0FE6-3B2C-B86B-AC961462E319}"/>
            </a:ext>
          </a:extLst>
        </xdr:cNvPr>
        <xdr:cNvSpPr txBox="1"/>
      </xdr:nvSpPr>
      <xdr:spPr>
        <a:xfrm>
          <a:off x="3493072" y="7770892"/>
          <a:ext cx="1652184" cy="2591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CA" sz="1000" kern="1200"/>
            <a:t> </a:t>
          </a:r>
          <a:r>
            <a:rPr lang="en-CA" sz="1000" kern="1200">
              <a:latin typeface="Arial" panose="020B0604020202020204" pitchFamily="34" charset="0"/>
              <a:cs typeface="Arial" panose="020B0604020202020204" pitchFamily="34" charset="0"/>
            </a:rPr>
            <a:t>ACH@50Pa</a:t>
          </a:r>
          <a:r>
            <a:rPr lang="en-CA" sz="1000" i="0" kern="1200">
              <a:latin typeface="Arial" panose="020B0604020202020204" pitchFamily="34" charset="0"/>
              <a:cs typeface="Arial" panose="020B0604020202020204" pitchFamily="34" charset="0"/>
            </a:rPr>
            <a:t>(monometer</a:t>
          </a:r>
          <a:r>
            <a:rPr lang="en-CA" sz="1100" i="1" kern="1200">
              <a:latin typeface="Arial" panose="020B0604020202020204" pitchFamily="34" charset="0"/>
              <a:cs typeface="Arial" panose="020B0604020202020204" pitchFamily="34" charset="0"/>
            </a:rPr>
            <a:t>)</a:t>
          </a:r>
        </a:p>
      </xdr:txBody>
    </xdr:sp>
    <xdr:clientData/>
  </xdr:oneCellAnchor>
  <mc:AlternateContent xmlns:mc="http://schemas.openxmlformats.org/markup-compatibility/2006">
    <mc:Choice xmlns:a14="http://schemas.microsoft.com/office/drawing/2010/main" Requires="a14">
      <xdr:twoCellAnchor editAs="oneCell">
        <xdr:from>
          <xdr:col>15</xdr:col>
          <xdr:colOff>0</xdr:colOff>
          <xdr:row>47</xdr:row>
          <xdr:rowOff>99060</xdr:rowOff>
        </xdr:from>
        <xdr:to>
          <xdr:col>16</xdr:col>
          <xdr:colOff>15240</xdr:colOff>
          <xdr:row>48</xdr:row>
          <xdr:rowOff>121920</xdr:rowOff>
        </xdr:to>
        <xdr:sp macro="" textlink="">
          <xdr:nvSpPr>
            <xdr:cNvPr id="94423" name="Check Box 215" hidden="1">
              <a:extLst>
                <a:ext uri="{63B3BB69-23CF-44E3-9099-C40C66FF867C}">
                  <a14:compatExt spid="_x0000_s94423"/>
                </a:ext>
                <a:ext uri="{FF2B5EF4-FFF2-40B4-BE49-F238E27FC236}">
                  <a16:creationId xmlns:a16="http://schemas.microsoft.com/office/drawing/2014/main" id="{00000000-0008-0000-0400-0000D7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64</xdr:row>
          <xdr:rowOff>7620</xdr:rowOff>
        </xdr:from>
        <xdr:to>
          <xdr:col>21</xdr:col>
          <xdr:colOff>45720</xdr:colOff>
          <xdr:row>64</xdr:row>
          <xdr:rowOff>137160</xdr:rowOff>
        </xdr:to>
        <xdr:sp macro="" textlink="">
          <xdr:nvSpPr>
            <xdr:cNvPr id="94425" name="Check Box 217" hidden="1">
              <a:extLst>
                <a:ext uri="{63B3BB69-23CF-44E3-9099-C40C66FF867C}">
                  <a14:compatExt spid="_x0000_s94425"/>
                </a:ext>
                <a:ext uri="{FF2B5EF4-FFF2-40B4-BE49-F238E27FC236}">
                  <a16:creationId xmlns:a16="http://schemas.microsoft.com/office/drawing/2014/main" id="{00000000-0008-0000-0400-0000D97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157371</xdr:colOff>
      <xdr:row>1</xdr:row>
      <xdr:rowOff>86761</xdr:rowOff>
    </xdr:from>
    <xdr:to>
      <xdr:col>3</xdr:col>
      <xdr:colOff>1</xdr:colOff>
      <xdr:row>2</xdr:row>
      <xdr:rowOff>173934</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5011" y="277261"/>
          <a:ext cx="863710" cy="3386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vancouver.ca/files/cov/modelling-guidelines-large-homes.pdf" TargetMode="External"/><Relationship Id="rId7" Type="http://schemas.openxmlformats.org/officeDocument/2006/relationships/printerSettings" Target="../printerSettings/printerSettings2.bin"/><Relationship Id="rId2" Type="http://schemas.openxmlformats.org/officeDocument/2006/relationships/hyperlink" Target="https://www.bcpublications.ca/BCPublications/" TargetMode="External"/><Relationship Id="rId1" Type="http://schemas.openxmlformats.org/officeDocument/2006/relationships/hyperlink" Target="http://vancouver.ca/home-property-development/energy-efficiency-requirements-and-resources-for-homes.aspx" TargetMode="External"/><Relationship Id="rId6" Type="http://schemas.openxmlformats.org/officeDocument/2006/relationships/hyperlink" Target="https://vancouver.ca/files/cov/modelling-guidelines-large-homes.pdf" TargetMode="External"/><Relationship Id="rId5" Type="http://schemas.openxmlformats.org/officeDocument/2006/relationships/hyperlink" Target="https://vancouver.ca/home-property-development/energy-efficiency-requirements-and-resources-for-homes.aspx" TargetMode="External"/><Relationship Id="rId4" Type="http://schemas.openxmlformats.org/officeDocument/2006/relationships/hyperlink" Target="https://vancouver.ca/files/cov/cbo-bulletin-2023-004-ad-bu-airtightness-testing-2023-sept-12.pdf"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20.xml"/><Relationship Id="rId21" Type="http://schemas.openxmlformats.org/officeDocument/2006/relationships/ctrlProp" Target="../ctrlProps/ctrlProp24.xml"/><Relationship Id="rId42" Type="http://schemas.openxmlformats.org/officeDocument/2006/relationships/ctrlProp" Target="../ctrlProps/ctrlProp45.xml"/><Relationship Id="rId63" Type="http://schemas.openxmlformats.org/officeDocument/2006/relationships/ctrlProp" Target="../ctrlProps/ctrlProp66.xml"/><Relationship Id="rId84" Type="http://schemas.openxmlformats.org/officeDocument/2006/relationships/ctrlProp" Target="../ctrlProps/ctrlProp87.xml"/><Relationship Id="rId138" Type="http://schemas.openxmlformats.org/officeDocument/2006/relationships/ctrlProp" Target="../ctrlProps/ctrlProp141.xml"/><Relationship Id="rId107" Type="http://schemas.openxmlformats.org/officeDocument/2006/relationships/ctrlProp" Target="../ctrlProps/ctrlProp110.xml"/><Relationship Id="rId11" Type="http://schemas.openxmlformats.org/officeDocument/2006/relationships/ctrlProp" Target="../ctrlProps/ctrlProp14.xml"/><Relationship Id="rId32" Type="http://schemas.openxmlformats.org/officeDocument/2006/relationships/ctrlProp" Target="../ctrlProps/ctrlProp35.xml"/><Relationship Id="rId53" Type="http://schemas.openxmlformats.org/officeDocument/2006/relationships/ctrlProp" Target="../ctrlProps/ctrlProp56.xml"/><Relationship Id="rId74" Type="http://schemas.openxmlformats.org/officeDocument/2006/relationships/ctrlProp" Target="../ctrlProps/ctrlProp77.xml"/><Relationship Id="rId128" Type="http://schemas.openxmlformats.org/officeDocument/2006/relationships/ctrlProp" Target="../ctrlProps/ctrlProp131.xml"/><Relationship Id="rId149" Type="http://schemas.openxmlformats.org/officeDocument/2006/relationships/ctrlProp" Target="../ctrlProps/ctrlProp152.xml"/><Relationship Id="rId5" Type="http://schemas.openxmlformats.org/officeDocument/2006/relationships/ctrlProp" Target="../ctrlProps/ctrlProp8.xml"/><Relationship Id="rId95" Type="http://schemas.openxmlformats.org/officeDocument/2006/relationships/ctrlProp" Target="../ctrlProps/ctrlProp98.xml"/><Relationship Id="rId22" Type="http://schemas.openxmlformats.org/officeDocument/2006/relationships/ctrlProp" Target="../ctrlProps/ctrlProp25.xml"/><Relationship Id="rId43" Type="http://schemas.openxmlformats.org/officeDocument/2006/relationships/ctrlProp" Target="../ctrlProps/ctrlProp46.xml"/><Relationship Id="rId64" Type="http://schemas.openxmlformats.org/officeDocument/2006/relationships/ctrlProp" Target="../ctrlProps/ctrlProp67.xml"/><Relationship Id="rId118" Type="http://schemas.openxmlformats.org/officeDocument/2006/relationships/ctrlProp" Target="../ctrlProps/ctrlProp121.xml"/><Relationship Id="rId139" Type="http://schemas.openxmlformats.org/officeDocument/2006/relationships/ctrlProp" Target="../ctrlProps/ctrlProp142.xml"/><Relationship Id="rId80" Type="http://schemas.openxmlformats.org/officeDocument/2006/relationships/ctrlProp" Target="../ctrlProps/ctrlProp83.xml"/><Relationship Id="rId85" Type="http://schemas.openxmlformats.org/officeDocument/2006/relationships/ctrlProp" Target="../ctrlProps/ctrlProp88.xml"/><Relationship Id="rId150" Type="http://schemas.openxmlformats.org/officeDocument/2006/relationships/ctrlProp" Target="../ctrlProps/ctrlProp153.xml"/><Relationship Id="rId155" Type="http://schemas.openxmlformats.org/officeDocument/2006/relationships/ctrlProp" Target="../ctrlProps/ctrlProp158.xml"/><Relationship Id="rId12" Type="http://schemas.openxmlformats.org/officeDocument/2006/relationships/ctrlProp" Target="../ctrlProps/ctrlProp15.xml"/><Relationship Id="rId17" Type="http://schemas.openxmlformats.org/officeDocument/2006/relationships/ctrlProp" Target="../ctrlProps/ctrlProp20.xml"/><Relationship Id="rId33" Type="http://schemas.openxmlformats.org/officeDocument/2006/relationships/ctrlProp" Target="../ctrlProps/ctrlProp36.xml"/><Relationship Id="rId38" Type="http://schemas.openxmlformats.org/officeDocument/2006/relationships/ctrlProp" Target="../ctrlProps/ctrlProp41.xml"/><Relationship Id="rId59" Type="http://schemas.openxmlformats.org/officeDocument/2006/relationships/ctrlProp" Target="../ctrlProps/ctrlProp62.xml"/><Relationship Id="rId103" Type="http://schemas.openxmlformats.org/officeDocument/2006/relationships/ctrlProp" Target="../ctrlProps/ctrlProp106.xml"/><Relationship Id="rId108" Type="http://schemas.openxmlformats.org/officeDocument/2006/relationships/ctrlProp" Target="../ctrlProps/ctrlProp111.xml"/><Relationship Id="rId124" Type="http://schemas.openxmlformats.org/officeDocument/2006/relationships/ctrlProp" Target="../ctrlProps/ctrlProp127.xml"/><Relationship Id="rId129" Type="http://schemas.openxmlformats.org/officeDocument/2006/relationships/ctrlProp" Target="../ctrlProps/ctrlProp132.xml"/><Relationship Id="rId54" Type="http://schemas.openxmlformats.org/officeDocument/2006/relationships/ctrlProp" Target="../ctrlProps/ctrlProp57.xml"/><Relationship Id="rId70" Type="http://schemas.openxmlformats.org/officeDocument/2006/relationships/ctrlProp" Target="../ctrlProps/ctrlProp73.xml"/><Relationship Id="rId75" Type="http://schemas.openxmlformats.org/officeDocument/2006/relationships/ctrlProp" Target="../ctrlProps/ctrlProp78.xml"/><Relationship Id="rId91" Type="http://schemas.openxmlformats.org/officeDocument/2006/relationships/ctrlProp" Target="../ctrlProps/ctrlProp94.xml"/><Relationship Id="rId96" Type="http://schemas.openxmlformats.org/officeDocument/2006/relationships/ctrlProp" Target="../ctrlProps/ctrlProp99.xml"/><Relationship Id="rId140" Type="http://schemas.openxmlformats.org/officeDocument/2006/relationships/ctrlProp" Target="../ctrlProps/ctrlProp143.xml"/><Relationship Id="rId145" Type="http://schemas.openxmlformats.org/officeDocument/2006/relationships/ctrlProp" Target="../ctrlProps/ctrlProp148.xml"/><Relationship Id="rId1" Type="http://schemas.openxmlformats.org/officeDocument/2006/relationships/drawing" Target="../drawings/drawing2.xml"/><Relationship Id="rId6" Type="http://schemas.openxmlformats.org/officeDocument/2006/relationships/ctrlProp" Target="../ctrlProps/ctrlProp9.xml"/><Relationship Id="rId23" Type="http://schemas.openxmlformats.org/officeDocument/2006/relationships/ctrlProp" Target="../ctrlProps/ctrlProp26.xml"/><Relationship Id="rId28" Type="http://schemas.openxmlformats.org/officeDocument/2006/relationships/ctrlProp" Target="../ctrlProps/ctrlProp31.xml"/><Relationship Id="rId49" Type="http://schemas.openxmlformats.org/officeDocument/2006/relationships/ctrlProp" Target="../ctrlProps/ctrlProp52.xml"/><Relationship Id="rId114" Type="http://schemas.openxmlformats.org/officeDocument/2006/relationships/ctrlProp" Target="../ctrlProps/ctrlProp117.xml"/><Relationship Id="rId119" Type="http://schemas.openxmlformats.org/officeDocument/2006/relationships/ctrlProp" Target="../ctrlProps/ctrlProp122.xml"/><Relationship Id="rId44" Type="http://schemas.openxmlformats.org/officeDocument/2006/relationships/ctrlProp" Target="../ctrlProps/ctrlProp47.xml"/><Relationship Id="rId60" Type="http://schemas.openxmlformats.org/officeDocument/2006/relationships/ctrlProp" Target="../ctrlProps/ctrlProp63.xml"/><Relationship Id="rId65" Type="http://schemas.openxmlformats.org/officeDocument/2006/relationships/ctrlProp" Target="../ctrlProps/ctrlProp68.xml"/><Relationship Id="rId81" Type="http://schemas.openxmlformats.org/officeDocument/2006/relationships/ctrlProp" Target="../ctrlProps/ctrlProp84.xml"/><Relationship Id="rId86" Type="http://schemas.openxmlformats.org/officeDocument/2006/relationships/ctrlProp" Target="../ctrlProps/ctrlProp89.xml"/><Relationship Id="rId130" Type="http://schemas.openxmlformats.org/officeDocument/2006/relationships/ctrlProp" Target="../ctrlProps/ctrlProp133.xml"/><Relationship Id="rId135" Type="http://schemas.openxmlformats.org/officeDocument/2006/relationships/ctrlProp" Target="../ctrlProps/ctrlProp138.xml"/><Relationship Id="rId151" Type="http://schemas.openxmlformats.org/officeDocument/2006/relationships/ctrlProp" Target="../ctrlProps/ctrlProp154.xml"/><Relationship Id="rId156" Type="http://schemas.openxmlformats.org/officeDocument/2006/relationships/ctrlProp" Target="../ctrlProps/ctrlProp159.xml"/><Relationship Id="rId13" Type="http://schemas.openxmlformats.org/officeDocument/2006/relationships/ctrlProp" Target="../ctrlProps/ctrlProp16.xml"/><Relationship Id="rId18" Type="http://schemas.openxmlformats.org/officeDocument/2006/relationships/ctrlProp" Target="../ctrlProps/ctrlProp21.xml"/><Relationship Id="rId39" Type="http://schemas.openxmlformats.org/officeDocument/2006/relationships/ctrlProp" Target="../ctrlProps/ctrlProp42.xml"/><Relationship Id="rId109" Type="http://schemas.openxmlformats.org/officeDocument/2006/relationships/ctrlProp" Target="../ctrlProps/ctrlProp112.xml"/><Relationship Id="rId34" Type="http://schemas.openxmlformats.org/officeDocument/2006/relationships/ctrlProp" Target="../ctrlProps/ctrlProp37.xml"/><Relationship Id="rId50" Type="http://schemas.openxmlformats.org/officeDocument/2006/relationships/ctrlProp" Target="../ctrlProps/ctrlProp53.xml"/><Relationship Id="rId55" Type="http://schemas.openxmlformats.org/officeDocument/2006/relationships/ctrlProp" Target="../ctrlProps/ctrlProp58.xml"/><Relationship Id="rId76" Type="http://schemas.openxmlformats.org/officeDocument/2006/relationships/ctrlProp" Target="../ctrlProps/ctrlProp79.xml"/><Relationship Id="rId97" Type="http://schemas.openxmlformats.org/officeDocument/2006/relationships/ctrlProp" Target="../ctrlProps/ctrlProp100.xml"/><Relationship Id="rId104" Type="http://schemas.openxmlformats.org/officeDocument/2006/relationships/ctrlProp" Target="../ctrlProps/ctrlProp107.xml"/><Relationship Id="rId120" Type="http://schemas.openxmlformats.org/officeDocument/2006/relationships/ctrlProp" Target="../ctrlProps/ctrlProp123.xml"/><Relationship Id="rId125" Type="http://schemas.openxmlformats.org/officeDocument/2006/relationships/ctrlProp" Target="../ctrlProps/ctrlProp128.xml"/><Relationship Id="rId141" Type="http://schemas.openxmlformats.org/officeDocument/2006/relationships/ctrlProp" Target="../ctrlProps/ctrlProp144.xml"/><Relationship Id="rId146" Type="http://schemas.openxmlformats.org/officeDocument/2006/relationships/ctrlProp" Target="../ctrlProps/ctrlProp149.xml"/><Relationship Id="rId7" Type="http://schemas.openxmlformats.org/officeDocument/2006/relationships/ctrlProp" Target="../ctrlProps/ctrlProp10.xml"/><Relationship Id="rId71" Type="http://schemas.openxmlformats.org/officeDocument/2006/relationships/ctrlProp" Target="../ctrlProps/ctrlProp74.xml"/><Relationship Id="rId92" Type="http://schemas.openxmlformats.org/officeDocument/2006/relationships/ctrlProp" Target="../ctrlProps/ctrlProp95.xml"/><Relationship Id="rId2" Type="http://schemas.openxmlformats.org/officeDocument/2006/relationships/vmlDrawing" Target="../drawings/vmlDrawing2.vml"/><Relationship Id="rId29" Type="http://schemas.openxmlformats.org/officeDocument/2006/relationships/ctrlProp" Target="../ctrlProps/ctrlProp32.xml"/><Relationship Id="rId24" Type="http://schemas.openxmlformats.org/officeDocument/2006/relationships/ctrlProp" Target="../ctrlProps/ctrlProp27.xml"/><Relationship Id="rId40" Type="http://schemas.openxmlformats.org/officeDocument/2006/relationships/ctrlProp" Target="../ctrlProps/ctrlProp43.xml"/><Relationship Id="rId45" Type="http://schemas.openxmlformats.org/officeDocument/2006/relationships/ctrlProp" Target="../ctrlProps/ctrlProp48.xml"/><Relationship Id="rId66" Type="http://schemas.openxmlformats.org/officeDocument/2006/relationships/ctrlProp" Target="../ctrlProps/ctrlProp69.xml"/><Relationship Id="rId87" Type="http://schemas.openxmlformats.org/officeDocument/2006/relationships/ctrlProp" Target="../ctrlProps/ctrlProp90.xml"/><Relationship Id="rId110" Type="http://schemas.openxmlformats.org/officeDocument/2006/relationships/ctrlProp" Target="../ctrlProps/ctrlProp113.xml"/><Relationship Id="rId115" Type="http://schemas.openxmlformats.org/officeDocument/2006/relationships/ctrlProp" Target="../ctrlProps/ctrlProp118.xml"/><Relationship Id="rId131" Type="http://schemas.openxmlformats.org/officeDocument/2006/relationships/ctrlProp" Target="../ctrlProps/ctrlProp134.xml"/><Relationship Id="rId136" Type="http://schemas.openxmlformats.org/officeDocument/2006/relationships/ctrlProp" Target="../ctrlProps/ctrlProp139.xml"/><Relationship Id="rId157" Type="http://schemas.openxmlformats.org/officeDocument/2006/relationships/comments" Target="../comments2.xml"/><Relationship Id="rId61" Type="http://schemas.openxmlformats.org/officeDocument/2006/relationships/ctrlProp" Target="../ctrlProps/ctrlProp64.xml"/><Relationship Id="rId82" Type="http://schemas.openxmlformats.org/officeDocument/2006/relationships/ctrlProp" Target="../ctrlProps/ctrlProp85.xml"/><Relationship Id="rId152" Type="http://schemas.openxmlformats.org/officeDocument/2006/relationships/ctrlProp" Target="../ctrlProps/ctrlProp155.xml"/><Relationship Id="rId19" Type="http://schemas.openxmlformats.org/officeDocument/2006/relationships/ctrlProp" Target="../ctrlProps/ctrlProp22.xml"/><Relationship Id="rId14" Type="http://schemas.openxmlformats.org/officeDocument/2006/relationships/ctrlProp" Target="../ctrlProps/ctrlProp17.xml"/><Relationship Id="rId30" Type="http://schemas.openxmlformats.org/officeDocument/2006/relationships/ctrlProp" Target="../ctrlProps/ctrlProp33.xml"/><Relationship Id="rId35" Type="http://schemas.openxmlformats.org/officeDocument/2006/relationships/ctrlProp" Target="../ctrlProps/ctrlProp38.xml"/><Relationship Id="rId56" Type="http://schemas.openxmlformats.org/officeDocument/2006/relationships/ctrlProp" Target="../ctrlProps/ctrlProp59.xml"/><Relationship Id="rId77" Type="http://schemas.openxmlformats.org/officeDocument/2006/relationships/ctrlProp" Target="../ctrlProps/ctrlProp80.xml"/><Relationship Id="rId100" Type="http://schemas.openxmlformats.org/officeDocument/2006/relationships/ctrlProp" Target="../ctrlProps/ctrlProp103.xml"/><Relationship Id="rId105" Type="http://schemas.openxmlformats.org/officeDocument/2006/relationships/ctrlProp" Target="../ctrlProps/ctrlProp108.xml"/><Relationship Id="rId126" Type="http://schemas.openxmlformats.org/officeDocument/2006/relationships/ctrlProp" Target="../ctrlProps/ctrlProp129.xml"/><Relationship Id="rId147" Type="http://schemas.openxmlformats.org/officeDocument/2006/relationships/ctrlProp" Target="../ctrlProps/ctrlProp150.xml"/><Relationship Id="rId8" Type="http://schemas.openxmlformats.org/officeDocument/2006/relationships/ctrlProp" Target="../ctrlProps/ctrlProp11.xml"/><Relationship Id="rId51" Type="http://schemas.openxmlformats.org/officeDocument/2006/relationships/ctrlProp" Target="../ctrlProps/ctrlProp54.xml"/><Relationship Id="rId72" Type="http://schemas.openxmlformats.org/officeDocument/2006/relationships/ctrlProp" Target="../ctrlProps/ctrlProp75.xml"/><Relationship Id="rId93" Type="http://schemas.openxmlformats.org/officeDocument/2006/relationships/ctrlProp" Target="../ctrlProps/ctrlProp96.xml"/><Relationship Id="rId98" Type="http://schemas.openxmlformats.org/officeDocument/2006/relationships/ctrlProp" Target="../ctrlProps/ctrlProp101.xml"/><Relationship Id="rId121" Type="http://schemas.openxmlformats.org/officeDocument/2006/relationships/ctrlProp" Target="../ctrlProps/ctrlProp124.xml"/><Relationship Id="rId142" Type="http://schemas.openxmlformats.org/officeDocument/2006/relationships/ctrlProp" Target="../ctrlProps/ctrlProp145.xml"/><Relationship Id="rId3" Type="http://schemas.openxmlformats.org/officeDocument/2006/relationships/ctrlProp" Target="../ctrlProps/ctrlProp6.xml"/><Relationship Id="rId25" Type="http://schemas.openxmlformats.org/officeDocument/2006/relationships/ctrlProp" Target="../ctrlProps/ctrlProp28.xml"/><Relationship Id="rId46" Type="http://schemas.openxmlformats.org/officeDocument/2006/relationships/ctrlProp" Target="../ctrlProps/ctrlProp49.xml"/><Relationship Id="rId67" Type="http://schemas.openxmlformats.org/officeDocument/2006/relationships/ctrlProp" Target="../ctrlProps/ctrlProp70.xml"/><Relationship Id="rId116" Type="http://schemas.openxmlformats.org/officeDocument/2006/relationships/ctrlProp" Target="../ctrlProps/ctrlProp119.xml"/><Relationship Id="rId137" Type="http://schemas.openxmlformats.org/officeDocument/2006/relationships/ctrlProp" Target="../ctrlProps/ctrlProp140.xml"/><Relationship Id="rId20" Type="http://schemas.openxmlformats.org/officeDocument/2006/relationships/ctrlProp" Target="../ctrlProps/ctrlProp23.xml"/><Relationship Id="rId41" Type="http://schemas.openxmlformats.org/officeDocument/2006/relationships/ctrlProp" Target="../ctrlProps/ctrlProp44.xml"/><Relationship Id="rId62" Type="http://schemas.openxmlformats.org/officeDocument/2006/relationships/ctrlProp" Target="../ctrlProps/ctrlProp65.xml"/><Relationship Id="rId83" Type="http://schemas.openxmlformats.org/officeDocument/2006/relationships/ctrlProp" Target="../ctrlProps/ctrlProp86.xml"/><Relationship Id="rId88" Type="http://schemas.openxmlformats.org/officeDocument/2006/relationships/ctrlProp" Target="../ctrlProps/ctrlProp91.xml"/><Relationship Id="rId111" Type="http://schemas.openxmlformats.org/officeDocument/2006/relationships/ctrlProp" Target="../ctrlProps/ctrlProp114.xml"/><Relationship Id="rId132" Type="http://schemas.openxmlformats.org/officeDocument/2006/relationships/ctrlProp" Target="../ctrlProps/ctrlProp135.xml"/><Relationship Id="rId153" Type="http://schemas.openxmlformats.org/officeDocument/2006/relationships/ctrlProp" Target="../ctrlProps/ctrlProp156.xml"/><Relationship Id="rId15" Type="http://schemas.openxmlformats.org/officeDocument/2006/relationships/ctrlProp" Target="../ctrlProps/ctrlProp18.xml"/><Relationship Id="rId36" Type="http://schemas.openxmlformats.org/officeDocument/2006/relationships/ctrlProp" Target="../ctrlProps/ctrlProp39.xml"/><Relationship Id="rId57" Type="http://schemas.openxmlformats.org/officeDocument/2006/relationships/ctrlProp" Target="../ctrlProps/ctrlProp60.xml"/><Relationship Id="rId106" Type="http://schemas.openxmlformats.org/officeDocument/2006/relationships/ctrlProp" Target="../ctrlProps/ctrlProp109.xml"/><Relationship Id="rId127" Type="http://schemas.openxmlformats.org/officeDocument/2006/relationships/ctrlProp" Target="../ctrlProps/ctrlProp130.xml"/><Relationship Id="rId10" Type="http://schemas.openxmlformats.org/officeDocument/2006/relationships/ctrlProp" Target="../ctrlProps/ctrlProp13.xml"/><Relationship Id="rId31" Type="http://schemas.openxmlformats.org/officeDocument/2006/relationships/ctrlProp" Target="../ctrlProps/ctrlProp34.xml"/><Relationship Id="rId52" Type="http://schemas.openxmlformats.org/officeDocument/2006/relationships/ctrlProp" Target="../ctrlProps/ctrlProp55.xml"/><Relationship Id="rId73" Type="http://schemas.openxmlformats.org/officeDocument/2006/relationships/ctrlProp" Target="../ctrlProps/ctrlProp76.xml"/><Relationship Id="rId78" Type="http://schemas.openxmlformats.org/officeDocument/2006/relationships/ctrlProp" Target="../ctrlProps/ctrlProp81.xml"/><Relationship Id="rId94" Type="http://schemas.openxmlformats.org/officeDocument/2006/relationships/ctrlProp" Target="../ctrlProps/ctrlProp97.xml"/><Relationship Id="rId99" Type="http://schemas.openxmlformats.org/officeDocument/2006/relationships/ctrlProp" Target="../ctrlProps/ctrlProp102.xml"/><Relationship Id="rId101" Type="http://schemas.openxmlformats.org/officeDocument/2006/relationships/ctrlProp" Target="../ctrlProps/ctrlProp104.xml"/><Relationship Id="rId122" Type="http://schemas.openxmlformats.org/officeDocument/2006/relationships/ctrlProp" Target="../ctrlProps/ctrlProp125.xml"/><Relationship Id="rId143" Type="http://schemas.openxmlformats.org/officeDocument/2006/relationships/ctrlProp" Target="../ctrlProps/ctrlProp146.xml"/><Relationship Id="rId148" Type="http://schemas.openxmlformats.org/officeDocument/2006/relationships/ctrlProp" Target="../ctrlProps/ctrlProp151.xml"/><Relationship Id="rId4" Type="http://schemas.openxmlformats.org/officeDocument/2006/relationships/ctrlProp" Target="../ctrlProps/ctrlProp7.xml"/><Relationship Id="rId9" Type="http://schemas.openxmlformats.org/officeDocument/2006/relationships/ctrlProp" Target="../ctrlProps/ctrlProp12.xml"/><Relationship Id="rId26" Type="http://schemas.openxmlformats.org/officeDocument/2006/relationships/ctrlProp" Target="../ctrlProps/ctrlProp29.xml"/><Relationship Id="rId47" Type="http://schemas.openxmlformats.org/officeDocument/2006/relationships/ctrlProp" Target="../ctrlProps/ctrlProp50.xml"/><Relationship Id="rId68" Type="http://schemas.openxmlformats.org/officeDocument/2006/relationships/ctrlProp" Target="../ctrlProps/ctrlProp71.xml"/><Relationship Id="rId89" Type="http://schemas.openxmlformats.org/officeDocument/2006/relationships/ctrlProp" Target="../ctrlProps/ctrlProp92.xml"/><Relationship Id="rId112" Type="http://schemas.openxmlformats.org/officeDocument/2006/relationships/ctrlProp" Target="../ctrlProps/ctrlProp115.xml"/><Relationship Id="rId133" Type="http://schemas.openxmlformats.org/officeDocument/2006/relationships/ctrlProp" Target="../ctrlProps/ctrlProp136.xml"/><Relationship Id="rId154" Type="http://schemas.openxmlformats.org/officeDocument/2006/relationships/ctrlProp" Target="../ctrlProps/ctrlProp157.xml"/><Relationship Id="rId16" Type="http://schemas.openxmlformats.org/officeDocument/2006/relationships/ctrlProp" Target="../ctrlProps/ctrlProp19.xml"/><Relationship Id="rId37" Type="http://schemas.openxmlformats.org/officeDocument/2006/relationships/ctrlProp" Target="../ctrlProps/ctrlProp40.xml"/><Relationship Id="rId58" Type="http://schemas.openxmlformats.org/officeDocument/2006/relationships/ctrlProp" Target="../ctrlProps/ctrlProp61.xml"/><Relationship Id="rId79" Type="http://schemas.openxmlformats.org/officeDocument/2006/relationships/ctrlProp" Target="../ctrlProps/ctrlProp82.xml"/><Relationship Id="rId102" Type="http://schemas.openxmlformats.org/officeDocument/2006/relationships/ctrlProp" Target="../ctrlProps/ctrlProp105.xml"/><Relationship Id="rId123" Type="http://schemas.openxmlformats.org/officeDocument/2006/relationships/ctrlProp" Target="../ctrlProps/ctrlProp126.xml"/><Relationship Id="rId144" Type="http://schemas.openxmlformats.org/officeDocument/2006/relationships/ctrlProp" Target="../ctrlProps/ctrlProp147.xml"/><Relationship Id="rId90" Type="http://schemas.openxmlformats.org/officeDocument/2006/relationships/ctrlProp" Target="../ctrlProps/ctrlProp93.xml"/><Relationship Id="rId27" Type="http://schemas.openxmlformats.org/officeDocument/2006/relationships/ctrlProp" Target="../ctrlProps/ctrlProp30.xml"/><Relationship Id="rId48" Type="http://schemas.openxmlformats.org/officeDocument/2006/relationships/ctrlProp" Target="../ctrlProps/ctrlProp51.xml"/><Relationship Id="rId69" Type="http://schemas.openxmlformats.org/officeDocument/2006/relationships/ctrlProp" Target="../ctrlProps/ctrlProp72.xml"/><Relationship Id="rId113" Type="http://schemas.openxmlformats.org/officeDocument/2006/relationships/ctrlProp" Target="../ctrlProps/ctrlProp116.xml"/><Relationship Id="rId134" Type="http://schemas.openxmlformats.org/officeDocument/2006/relationships/ctrlProp" Target="../ctrlProps/ctrlProp137.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69.xml"/><Relationship Id="rId18" Type="http://schemas.openxmlformats.org/officeDocument/2006/relationships/ctrlProp" Target="../ctrlProps/ctrlProp174.xml"/><Relationship Id="rId26" Type="http://schemas.openxmlformats.org/officeDocument/2006/relationships/ctrlProp" Target="../ctrlProps/ctrlProp182.xml"/><Relationship Id="rId39" Type="http://schemas.openxmlformats.org/officeDocument/2006/relationships/ctrlProp" Target="../ctrlProps/ctrlProp195.xml"/><Relationship Id="rId21" Type="http://schemas.openxmlformats.org/officeDocument/2006/relationships/ctrlProp" Target="../ctrlProps/ctrlProp177.xml"/><Relationship Id="rId34" Type="http://schemas.openxmlformats.org/officeDocument/2006/relationships/ctrlProp" Target="../ctrlProps/ctrlProp190.xml"/><Relationship Id="rId42" Type="http://schemas.openxmlformats.org/officeDocument/2006/relationships/ctrlProp" Target="../ctrlProps/ctrlProp198.xml"/><Relationship Id="rId47" Type="http://schemas.openxmlformats.org/officeDocument/2006/relationships/ctrlProp" Target="../ctrlProps/ctrlProp203.xml"/><Relationship Id="rId50" Type="http://schemas.openxmlformats.org/officeDocument/2006/relationships/comments" Target="../comments3.xml"/><Relationship Id="rId7" Type="http://schemas.openxmlformats.org/officeDocument/2006/relationships/ctrlProp" Target="../ctrlProps/ctrlProp163.xml"/><Relationship Id="rId2" Type="http://schemas.openxmlformats.org/officeDocument/2006/relationships/drawing" Target="../drawings/drawing3.xml"/><Relationship Id="rId16" Type="http://schemas.openxmlformats.org/officeDocument/2006/relationships/ctrlProp" Target="../ctrlProps/ctrlProp172.xml"/><Relationship Id="rId29" Type="http://schemas.openxmlformats.org/officeDocument/2006/relationships/ctrlProp" Target="../ctrlProps/ctrlProp185.xml"/><Relationship Id="rId11" Type="http://schemas.openxmlformats.org/officeDocument/2006/relationships/ctrlProp" Target="../ctrlProps/ctrlProp167.xml"/><Relationship Id="rId24" Type="http://schemas.openxmlformats.org/officeDocument/2006/relationships/ctrlProp" Target="../ctrlProps/ctrlProp180.xml"/><Relationship Id="rId32" Type="http://schemas.openxmlformats.org/officeDocument/2006/relationships/ctrlProp" Target="../ctrlProps/ctrlProp188.xml"/><Relationship Id="rId37" Type="http://schemas.openxmlformats.org/officeDocument/2006/relationships/ctrlProp" Target="../ctrlProps/ctrlProp193.xml"/><Relationship Id="rId40" Type="http://schemas.openxmlformats.org/officeDocument/2006/relationships/ctrlProp" Target="../ctrlProps/ctrlProp196.xml"/><Relationship Id="rId45" Type="http://schemas.openxmlformats.org/officeDocument/2006/relationships/ctrlProp" Target="../ctrlProps/ctrlProp201.xml"/><Relationship Id="rId5" Type="http://schemas.openxmlformats.org/officeDocument/2006/relationships/ctrlProp" Target="../ctrlProps/ctrlProp161.xml"/><Relationship Id="rId15" Type="http://schemas.openxmlformats.org/officeDocument/2006/relationships/ctrlProp" Target="../ctrlProps/ctrlProp171.xml"/><Relationship Id="rId23" Type="http://schemas.openxmlformats.org/officeDocument/2006/relationships/ctrlProp" Target="../ctrlProps/ctrlProp179.xml"/><Relationship Id="rId28" Type="http://schemas.openxmlformats.org/officeDocument/2006/relationships/ctrlProp" Target="../ctrlProps/ctrlProp184.xml"/><Relationship Id="rId36" Type="http://schemas.openxmlformats.org/officeDocument/2006/relationships/ctrlProp" Target="../ctrlProps/ctrlProp192.xml"/><Relationship Id="rId49" Type="http://schemas.openxmlformats.org/officeDocument/2006/relationships/ctrlProp" Target="../ctrlProps/ctrlProp205.xml"/><Relationship Id="rId10" Type="http://schemas.openxmlformats.org/officeDocument/2006/relationships/ctrlProp" Target="../ctrlProps/ctrlProp166.xml"/><Relationship Id="rId19" Type="http://schemas.openxmlformats.org/officeDocument/2006/relationships/ctrlProp" Target="../ctrlProps/ctrlProp175.xml"/><Relationship Id="rId31" Type="http://schemas.openxmlformats.org/officeDocument/2006/relationships/ctrlProp" Target="../ctrlProps/ctrlProp187.xml"/><Relationship Id="rId44" Type="http://schemas.openxmlformats.org/officeDocument/2006/relationships/ctrlProp" Target="../ctrlProps/ctrlProp200.xml"/><Relationship Id="rId4" Type="http://schemas.openxmlformats.org/officeDocument/2006/relationships/ctrlProp" Target="../ctrlProps/ctrlProp160.xml"/><Relationship Id="rId9" Type="http://schemas.openxmlformats.org/officeDocument/2006/relationships/ctrlProp" Target="../ctrlProps/ctrlProp165.xml"/><Relationship Id="rId14" Type="http://schemas.openxmlformats.org/officeDocument/2006/relationships/ctrlProp" Target="../ctrlProps/ctrlProp170.xml"/><Relationship Id="rId22" Type="http://schemas.openxmlformats.org/officeDocument/2006/relationships/ctrlProp" Target="../ctrlProps/ctrlProp178.xml"/><Relationship Id="rId27" Type="http://schemas.openxmlformats.org/officeDocument/2006/relationships/ctrlProp" Target="../ctrlProps/ctrlProp183.xml"/><Relationship Id="rId30" Type="http://schemas.openxmlformats.org/officeDocument/2006/relationships/ctrlProp" Target="../ctrlProps/ctrlProp186.xml"/><Relationship Id="rId35" Type="http://schemas.openxmlformats.org/officeDocument/2006/relationships/ctrlProp" Target="../ctrlProps/ctrlProp191.xml"/><Relationship Id="rId43" Type="http://schemas.openxmlformats.org/officeDocument/2006/relationships/ctrlProp" Target="../ctrlProps/ctrlProp199.xml"/><Relationship Id="rId48" Type="http://schemas.openxmlformats.org/officeDocument/2006/relationships/ctrlProp" Target="../ctrlProps/ctrlProp204.xml"/><Relationship Id="rId8" Type="http://schemas.openxmlformats.org/officeDocument/2006/relationships/ctrlProp" Target="../ctrlProps/ctrlProp164.xml"/><Relationship Id="rId3" Type="http://schemas.openxmlformats.org/officeDocument/2006/relationships/vmlDrawing" Target="../drawings/vmlDrawing3.vml"/><Relationship Id="rId12" Type="http://schemas.openxmlformats.org/officeDocument/2006/relationships/ctrlProp" Target="../ctrlProps/ctrlProp168.xml"/><Relationship Id="rId17" Type="http://schemas.openxmlformats.org/officeDocument/2006/relationships/ctrlProp" Target="../ctrlProps/ctrlProp173.xml"/><Relationship Id="rId25" Type="http://schemas.openxmlformats.org/officeDocument/2006/relationships/ctrlProp" Target="../ctrlProps/ctrlProp181.xml"/><Relationship Id="rId33" Type="http://schemas.openxmlformats.org/officeDocument/2006/relationships/ctrlProp" Target="../ctrlProps/ctrlProp189.xml"/><Relationship Id="rId38" Type="http://schemas.openxmlformats.org/officeDocument/2006/relationships/ctrlProp" Target="../ctrlProps/ctrlProp194.xml"/><Relationship Id="rId46" Type="http://schemas.openxmlformats.org/officeDocument/2006/relationships/ctrlProp" Target="../ctrlProps/ctrlProp202.xml"/><Relationship Id="rId20" Type="http://schemas.openxmlformats.org/officeDocument/2006/relationships/ctrlProp" Target="../ctrlProps/ctrlProp176.xml"/><Relationship Id="rId41" Type="http://schemas.openxmlformats.org/officeDocument/2006/relationships/ctrlProp" Target="../ctrlProps/ctrlProp197.xml"/><Relationship Id="rId1" Type="http://schemas.openxmlformats.org/officeDocument/2006/relationships/printerSettings" Target="../printerSettings/printerSettings4.bin"/><Relationship Id="rId6" Type="http://schemas.openxmlformats.org/officeDocument/2006/relationships/ctrlProp" Target="../ctrlProps/ctrlProp162.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vancouver.ca/files/cov/modelling-guidelines-large-homes.pdf" TargetMode="External"/><Relationship Id="rId1" Type="http://schemas.openxmlformats.org/officeDocument/2006/relationships/hyperlink" Target="http://www.vancouver.ca/home-energy"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www.vancouver.ca/homeenergy"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pageSetUpPr fitToPage="1"/>
  </sheetPr>
  <dimension ref="A1:J24"/>
  <sheetViews>
    <sheetView showGridLines="0" topLeftCell="A21" zoomScale="130" zoomScaleNormal="130" workbookViewId="0">
      <selection activeCell="E23" sqref="E23"/>
    </sheetView>
  </sheetViews>
  <sheetFormatPr defaultColWidth="3.21875" defaultRowHeight="13.2" x14ac:dyDescent="0.25"/>
  <cols>
    <col min="2" max="2" width="23.21875" customWidth="1"/>
    <col min="3" max="3" width="25.77734375" customWidth="1"/>
    <col min="4" max="4" width="49" customWidth="1"/>
    <col min="5" max="5" width="30.21875" customWidth="1"/>
    <col min="10" max="10" width="23.5546875" customWidth="1"/>
  </cols>
  <sheetData>
    <row r="1" spans="1:10" x14ac:dyDescent="0.25">
      <c r="A1" s="25"/>
      <c r="B1" s="26"/>
      <c r="C1" s="26"/>
      <c r="D1" s="26"/>
      <c r="E1" s="26"/>
    </row>
    <row r="2" spans="1:10" ht="16.95" customHeight="1" x14ac:dyDescent="0.25">
      <c r="A2" s="28"/>
      <c r="B2" s="728" t="s">
        <v>0</v>
      </c>
      <c r="C2" s="728"/>
      <c r="D2" s="728"/>
      <c r="E2" s="728"/>
    </row>
    <row r="3" spans="1:10" ht="16.95" customHeight="1" x14ac:dyDescent="0.25">
      <c r="A3" s="28"/>
      <c r="B3" s="729" t="s">
        <v>1</v>
      </c>
      <c r="C3" s="729"/>
      <c r="D3" s="729"/>
      <c r="E3" s="729"/>
    </row>
    <row r="4" spans="1:10" ht="13.2" customHeight="1" x14ac:dyDescent="0.25">
      <c r="A4" s="7"/>
      <c r="B4" s="2"/>
      <c r="C4" s="2"/>
      <c r="D4" s="2"/>
      <c r="E4" s="2"/>
    </row>
    <row r="5" spans="1:10" ht="18" customHeight="1" thickBot="1" x14ac:dyDescent="0.3">
      <c r="A5" s="27"/>
      <c r="B5" s="730" t="s">
        <v>2</v>
      </c>
      <c r="C5" s="730"/>
      <c r="D5" s="730"/>
      <c r="E5" s="730"/>
      <c r="J5" s="20"/>
    </row>
    <row r="6" spans="1:10" ht="33.75" customHeight="1" thickTop="1" x14ac:dyDescent="0.25">
      <c r="A6" s="27"/>
      <c r="B6" s="31" t="s">
        <v>3</v>
      </c>
      <c r="C6" s="30" t="s">
        <v>4</v>
      </c>
      <c r="D6" s="30" t="s">
        <v>5</v>
      </c>
      <c r="E6" s="32" t="s">
        <v>6</v>
      </c>
      <c r="J6" s="20"/>
    </row>
    <row r="7" spans="1:10" ht="16.95" customHeight="1" x14ac:dyDescent="0.25">
      <c r="A7" s="21"/>
      <c r="B7" s="731" t="s">
        <v>7</v>
      </c>
      <c r="C7" s="732"/>
      <c r="D7" s="732"/>
      <c r="E7" s="733"/>
      <c r="J7" s="20"/>
    </row>
    <row r="8" spans="1:10" x14ac:dyDescent="0.25">
      <c r="B8" s="33" t="s">
        <v>8</v>
      </c>
      <c r="C8" s="33" t="s">
        <v>9</v>
      </c>
      <c r="D8" s="35" t="s">
        <v>10</v>
      </c>
      <c r="E8" s="33" t="s">
        <v>11</v>
      </c>
    </row>
    <row r="9" spans="1:10" ht="52.8" x14ac:dyDescent="0.25">
      <c r="B9" s="36" t="s">
        <v>12</v>
      </c>
      <c r="C9" s="34" t="s">
        <v>13</v>
      </c>
      <c r="D9" s="39" t="s">
        <v>14</v>
      </c>
      <c r="E9" s="33" t="s">
        <v>11</v>
      </c>
    </row>
    <row r="10" spans="1:10" x14ac:dyDescent="0.25">
      <c r="B10" s="33" t="s">
        <v>15</v>
      </c>
      <c r="C10" s="38" t="s">
        <v>16</v>
      </c>
      <c r="D10" s="35" t="s">
        <v>17</v>
      </c>
      <c r="E10" s="36" t="s">
        <v>18</v>
      </c>
    </row>
    <row r="11" spans="1:10" x14ac:dyDescent="0.25">
      <c r="B11" s="33" t="s">
        <v>19</v>
      </c>
      <c r="C11" s="34" t="s">
        <v>20</v>
      </c>
      <c r="D11" s="39" t="s">
        <v>21</v>
      </c>
      <c r="E11" s="36" t="s">
        <v>18</v>
      </c>
      <c r="H11" s="2" t="s">
        <v>22</v>
      </c>
    </row>
    <row r="12" spans="1:10" ht="39.6" x14ac:dyDescent="0.25">
      <c r="B12" s="33" t="s">
        <v>23</v>
      </c>
      <c r="C12" s="34" t="s">
        <v>24</v>
      </c>
      <c r="D12" s="39" t="s">
        <v>25</v>
      </c>
      <c r="E12" s="36" t="s">
        <v>18</v>
      </c>
    </row>
    <row r="13" spans="1:10" x14ac:dyDescent="0.25">
      <c r="B13" s="33" t="s">
        <v>26</v>
      </c>
      <c r="C13" s="34" t="s">
        <v>27</v>
      </c>
      <c r="D13" s="35" t="s">
        <v>17</v>
      </c>
      <c r="E13" s="36" t="s">
        <v>18</v>
      </c>
    </row>
    <row r="14" spans="1:10" x14ac:dyDescent="0.25">
      <c r="B14" s="33" t="s">
        <v>28</v>
      </c>
      <c r="C14" s="34" t="s">
        <v>29</v>
      </c>
      <c r="D14" s="35" t="s">
        <v>17</v>
      </c>
      <c r="E14" s="36" t="s">
        <v>18</v>
      </c>
    </row>
    <row r="15" spans="1:10" ht="211.2" x14ac:dyDescent="0.25">
      <c r="B15" s="33">
        <v>2.1</v>
      </c>
      <c r="C15" s="38" t="s">
        <v>30</v>
      </c>
      <c r="D15" s="39" t="s">
        <v>31</v>
      </c>
      <c r="E15" s="37" t="s">
        <v>32</v>
      </c>
      <c r="J15" t="s">
        <v>22</v>
      </c>
    </row>
    <row r="16" spans="1:10" ht="42" customHeight="1" x14ac:dyDescent="0.25">
      <c r="B16" s="33">
        <v>2.2000000000000002</v>
      </c>
      <c r="C16" s="38" t="s">
        <v>30</v>
      </c>
      <c r="D16" s="128" t="s">
        <v>33</v>
      </c>
      <c r="E16" s="37" t="s">
        <v>34</v>
      </c>
    </row>
    <row r="17" spans="2:5" ht="39.6" x14ac:dyDescent="0.25">
      <c r="B17" s="33">
        <v>2.2999999999999998</v>
      </c>
      <c r="C17" s="38" t="s">
        <v>35</v>
      </c>
      <c r="D17" s="39" t="s">
        <v>36</v>
      </c>
      <c r="E17" s="37" t="s">
        <v>34</v>
      </c>
    </row>
    <row r="18" spans="2:5" ht="163.5" customHeight="1" x14ac:dyDescent="0.25">
      <c r="B18" s="33">
        <v>2.4</v>
      </c>
      <c r="C18" s="38" t="s">
        <v>37</v>
      </c>
      <c r="D18" s="133" t="s">
        <v>38</v>
      </c>
      <c r="E18" s="37" t="s">
        <v>39</v>
      </c>
    </row>
    <row r="19" spans="2:5" ht="57" customHeight="1" x14ac:dyDescent="0.25">
      <c r="B19" s="33">
        <v>2.5</v>
      </c>
      <c r="C19" s="38" t="s">
        <v>37</v>
      </c>
      <c r="D19" s="144" t="s">
        <v>40</v>
      </c>
      <c r="E19" s="37" t="s">
        <v>39</v>
      </c>
    </row>
    <row r="20" spans="2:5" ht="57" customHeight="1" x14ac:dyDescent="0.25">
      <c r="B20" s="33" t="s">
        <v>41</v>
      </c>
      <c r="C20" s="38" t="s">
        <v>42</v>
      </c>
      <c r="D20" s="144" t="s">
        <v>43</v>
      </c>
      <c r="E20" s="37" t="s">
        <v>39</v>
      </c>
    </row>
    <row r="21" spans="2:5" ht="186" customHeight="1" x14ac:dyDescent="0.25">
      <c r="B21" s="33">
        <v>2.6</v>
      </c>
      <c r="C21" s="38" t="s">
        <v>44</v>
      </c>
      <c r="D21" s="144" t="s">
        <v>45</v>
      </c>
      <c r="E21" s="37" t="s">
        <v>46</v>
      </c>
    </row>
    <row r="22" spans="2:5" ht="54" customHeight="1" x14ac:dyDescent="0.25">
      <c r="B22" s="154">
        <v>3</v>
      </c>
      <c r="C22" s="38" t="s">
        <v>47</v>
      </c>
      <c r="D22" s="145" t="s">
        <v>48</v>
      </c>
      <c r="E22" s="37" t="s">
        <v>454</v>
      </c>
    </row>
    <row r="23" spans="2:5" ht="91.8" customHeight="1" x14ac:dyDescent="0.25">
      <c r="B23" s="298" t="s">
        <v>49</v>
      </c>
      <c r="C23" s="38" t="s">
        <v>50</v>
      </c>
      <c r="D23" s="145" t="s">
        <v>455</v>
      </c>
      <c r="E23" s="37" t="s">
        <v>682</v>
      </c>
    </row>
    <row r="24" spans="2:5" ht="63.6" customHeight="1" x14ac:dyDescent="0.25">
      <c r="B24" s="298">
        <v>4</v>
      </c>
      <c r="C24" s="38" t="s">
        <v>456</v>
      </c>
      <c r="D24" s="145" t="s">
        <v>656</v>
      </c>
      <c r="E24" s="422" t="s">
        <v>457</v>
      </c>
    </row>
  </sheetData>
  <mergeCells count="4">
    <mergeCell ref="B2:E2"/>
    <mergeCell ref="B3:E3"/>
    <mergeCell ref="B5:E5"/>
    <mergeCell ref="B7:E7"/>
  </mergeCells>
  <printOptions horizontalCentered="1" verticalCentered="1"/>
  <pageMargins left="0.45" right="0.3" top="0.3" bottom="0.3" header="0.3" footer="0.3"/>
  <pageSetup scale="5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87"/>
  <sheetViews>
    <sheetView showGridLines="0" topLeftCell="A47" zoomScale="130" zoomScaleNormal="130" workbookViewId="0">
      <selection activeCell="AP12" sqref="AP12"/>
    </sheetView>
  </sheetViews>
  <sheetFormatPr defaultColWidth="3.21875" defaultRowHeight="13.2" x14ac:dyDescent="0.25"/>
  <sheetData>
    <row r="1" spans="1:34" ht="30" customHeight="1" x14ac:dyDescent="0.25">
      <c r="A1" s="734" t="s">
        <v>51</v>
      </c>
      <c r="B1" s="735"/>
      <c r="C1" s="735"/>
      <c r="D1" s="735"/>
      <c r="E1" s="735"/>
      <c r="F1" s="735"/>
      <c r="G1" s="735"/>
      <c r="H1" s="735"/>
      <c r="I1" s="735"/>
      <c r="J1" s="735"/>
      <c r="K1" s="735"/>
      <c r="L1" s="735"/>
      <c r="M1" s="735"/>
      <c r="N1" s="735"/>
      <c r="O1" s="735"/>
      <c r="P1" s="735"/>
      <c r="Q1" s="735"/>
      <c r="R1" s="735"/>
      <c r="S1" s="735"/>
      <c r="T1" s="735"/>
      <c r="U1" s="735"/>
      <c r="V1" s="735"/>
      <c r="W1" s="735"/>
      <c r="X1" s="735"/>
      <c r="Y1" s="735"/>
      <c r="Z1" s="735"/>
      <c r="AA1" s="735"/>
      <c r="AB1" s="735"/>
      <c r="AC1" s="735"/>
      <c r="AD1" s="735"/>
      <c r="AE1" s="735"/>
      <c r="AF1" s="735"/>
      <c r="AG1" s="735"/>
      <c r="AH1" s="736"/>
    </row>
    <row r="2" spans="1:34" ht="13.2" customHeight="1" x14ac:dyDescent="0.25">
      <c r="A2" s="7"/>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8"/>
    </row>
    <row r="3" spans="1:34" ht="13.2" customHeight="1" x14ac:dyDescent="0.25">
      <c r="A3" s="7"/>
      <c r="B3" s="740" t="s">
        <v>603</v>
      </c>
      <c r="C3" s="741"/>
      <c r="D3" s="741"/>
      <c r="E3" s="741"/>
      <c r="F3" s="741"/>
      <c r="G3" s="741"/>
      <c r="H3" s="741"/>
      <c r="I3" s="741"/>
      <c r="J3" s="741"/>
      <c r="K3" s="741"/>
      <c r="L3" s="741"/>
      <c r="M3" s="741"/>
      <c r="N3" s="741"/>
      <c r="O3" s="741"/>
      <c r="P3" s="741"/>
      <c r="Q3" s="741"/>
      <c r="R3" s="741"/>
      <c r="S3" s="741"/>
      <c r="T3" s="741"/>
      <c r="U3" s="741"/>
      <c r="V3" s="741"/>
      <c r="W3" s="741"/>
      <c r="X3" s="741"/>
      <c r="Y3" s="741"/>
      <c r="Z3" s="741"/>
      <c r="AA3" s="741"/>
      <c r="AB3" s="741"/>
      <c r="AC3" s="741"/>
      <c r="AD3" s="741"/>
      <c r="AE3" s="741"/>
      <c r="AF3" s="741"/>
      <c r="AG3" s="741"/>
      <c r="AH3" s="742"/>
    </row>
    <row r="4" spans="1:34" ht="13.2" customHeight="1" x14ac:dyDescent="0.25">
      <c r="A4" s="7"/>
      <c r="B4" s="741"/>
      <c r="C4" s="741"/>
      <c r="D4" s="741"/>
      <c r="E4" s="741"/>
      <c r="F4" s="741"/>
      <c r="G4" s="741"/>
      <c r="H4" s="741"/>
      <c r="I4" s="741"/>
      <c r="J4" s="741"/>
      <c r="K4" s="741"/>
      <c r="L4" s="741"/>
      <c r="M4" s="741"/>
      <c r="N4" s="741"/>
      <c r="O4" s="741"/>
      <c r="P4" s="741"/>
      <c r="Q4" s="741"/>
      <c r="R4" s="741"/>
      <c r="S4" s="741"/>
      <c r="T4" s="741"/>
      <c r="U4" s="741"/>
      <c r="V4" s="741"/>
      <c r="W4" s="741"/>
      <c r="X4" s="741"/>
      <c r="Y4" s="741"/>
      <c r="Z4" s="741"/>
      <c r="AA4" s="741"/>
      <c r="AB4" s="741"/>
      <c r="AC4" s="741"/>
      <c r="AD4" s="741"/>
      <c r="AE4" s="741"/>
      <c r="AF4" s="741"/>
      <c r="AG4" s="741"/>
      <c r="AH4" s="742"/>
    </row>
    <row r="5" spans="1:34" ht="210" customHeight="1" x14ac:dyDescent="0.25">
      <c r="A5" s="7"/>
      <c r="B5" s="741"/>
      <c r="C5" s="741"/>
      <c r="D5" s="741"/>
      <c r="E5" s="741"/>
      <c r="F5" s="741"/>
      <c r="G5" s="741"/>
      <c r="H5" s="741"/>
      <c r="I5" s="741"/>
      <c r="J5" s="741"/>
      <c r="K5" s="741"/>
      <c r="L5" s="741"/>
      <c r="M5" s="741"/>
      <c r="N5" s="741"/>
      <c r="O5" s="741"/>
      <c r="P5" s="741"/>
      <c r="Q5" s="741"/>
      <c r="R5" s="741"/>
      <c r="S5" s="741"/>
      <c r="T5" s="741"/>
      <c r="U5" s="741"/>
      <c r="V5" s="741"/>
      <c r="W5" s="741"/>
      <c r="X5" s="741"/>
      <c r="Y5" s="741"/>
      <c r="Z5" s="741"/>
      <c r="AA5" s="741"/>
      <c r="AB5" s="741"/>
      <c r="AC5" s="741"/>
      <c r="AD5" s="741"/>
      <c r="AE5" s="741"/>
      <c r="AF5" s="741"/>
      <c r="AG5" s="741"/>
      <c r="AH5" s="742"/>
    </row>
    <row r="6" spans="1:34" ht="13.2" customHeight="1" x14ac:dyDescent="0.25">
      <c r="A6" s="7"/>
      <c r="C6" s="2"/>
      <c r="D6" s="23" t="s">
        <v>52</v>
      </c>
      <c r="F6" s="2"/>
      <c r="G6" s="19" t="s">
        <v>649</v>
      </c>
      <c r="H6" s="337"/>
      <c r="I6" s="337"/>
      <c r="J6" s="337"/>
      <c r="K6" s="337"/>
      <c r="L6" s="337"/>
      <c r="M6" s="337"/>
      <c r="N6" s="337"/>
      <c r="O6" s="337"/>
      <c r="P6" s="337"/>
      <c r="Q6" s="337"/>
      <c r="R6" s="337"/>
      <c r="S6" s="337"/>
      <c r="T6" s="337"/>
      <c r="U6" s="337"/>
      <c r="V6" s="337"/>
      <c r="W6" s="337"/>
      <c r="X6" s="337"/>
      <c r="Y6" s="337"/>
      <c r="Z6" s="337"/>
      <c r="AA6" s="337"/>
      <c r="AB6" s="2"/>
      <c r="AC6" s="2"/>
      <c r="AD6" s="2"/>
      <c r="AE6" s="2"/>
      <c r="AF6" s="2"/>
      <c r="AG6" s="2"/>
      <c r="AH6" s="8"/>
    </row>
    <row r="7" spans="1:34" ht="13.2" customHeight="1" x14ac:dyDescent="0.25">
      <c r="A7" s="7"/>
      <c r="C7" s="2"/>
      <c r="D7" s="23" t="s">
        <v>53</v>
      </c>
      <c r="F7" s="2"/>
      <c r="G7" s="19"/>
      <c r="I7" s="2"/>
      <c r="J7" s="2"/>
      <c r="K7" s="2"/>
      <c r="L7" s="2"/>
      <c r="M7" s="2"/>
      <c r="N7" s="2"/>
      <c r="O7" s="2"/>
      <c r="P7" s="2"/>
      <c r="Q7" s="2"/>
      <c r="R7" s="2"/>
      <c r="S7" s="2"/>
      <c r="T7" s="2"/>
      <c r="U7" s="2"/>
      <c r="V7" s="2"/>
      <c r="W7" s="2"/>
      <c r="X7" s="2"/>
      <c r="Y7" s="2"/>
      <c r="Z7" s="2"/>
      <c r="AA7" s="2"/>
      <c r="AB7" s="2"/>
      <c r="AC7" s="2"/>
      <c r="AD7" s="2"/>
      <c r="AE7" s="2"/>
      <c r="AF7" s="2"/>
      <c r="AG7" s="2"/>
      <c r="AH7" s="8"/>
    </row>
    <row r="8" spans="1:34" ht="13.2" customHeight="1" x14ac:dyDescent="0.25">
      <c r="A8" s="7"/>
      <c r="C8" s="2"/>
      <c r="D8" s="23" t="s">
        <v>54</v>
      </c>
      <c r="F8" s="2"/>
      <c r="G8" s="19"/>
      <c r="I8" s="2"/>
      <c r="J8" s="2"/>
      <c r="K8" s="2"/>
      <c r="L8" s="2"/>
      <c r="M8" s="2"/>
      <c r="N8" s="2"/>
      <c r="O8" s="2"/>
      <c r="P8" s="19" t="s">
        <v>55</v>
      </c>
      <c r="Q8" s="2"/>
      <c r="R8" s="2"/>
      <c r="S8" s="2"/>
      <c r="T8" s="2"/>
      <c r="U8" s="2"/>
      <c r="V8" s="2"/>
      <c r="W8" s="2"/>
      <c r="X8" s="2"/>
      <c r="Y8" s="2"/>
      <c r="Z8" s="2"/>
      <c r="AA8" s="2"/>
      <c r="AB8" s="2"/>
      <c r="AC8" s="2"/>
      <c r="AD8" s="2"/>
      <c r="AE8" s="2"/>
      <c r="AF8" s="2"/>
      <c r="AG8" s="2"/>
      <c r="AH8" s="8"/>
    </row>
    <row r="9" spans="1:34" ht="13.2" customHeight="1" x14ac:dyDescent="0.25">
      <c r="A9" s="7"/>
      <c r="C9" s="2"/>
      <c r="D9" s="23" t="s">
        <v>56</v>
      </c>
      <c r="F9" s="2"/>
      <c r="G9" s="2"/>
      <c r="H9" s="2"/>
      <c r="I9" s="2"/>
      <c r="J9" s="2"/>
      <c r="K9" s="2"/>
      <c r="L9" s="2"/>
      <c r="M9" s="2"/>
      <c r="N9" s="2"/>
      <c r="O9" s="2"/>
      <c r="P9" s="2"/>
      <c r="Q9" s="2"/>
      <c r="R9" s="2"/>
      <c r="S9" s="2"/>
      <c r="T9" s="2"/>
      <c r="U9" s="2"/>
      <c r="V9" s="2"/>
      <c r="W9" s="2"/>
      <c r="X9" s="2"/>
      <c r="Y9" s="2"/>
      <c r="Z9" s="2"/>
      <c r="AA9" s="2"/>
      <c r="AB9" s="2"/>
      <c r="AC9" s="2"/>
      <c r="AD9" s="2"/>
      <c r="AE9" s="2"/>
      <c r="AF9" s="2"/>
      <c r="AG9" s="2"/>
      <c r="AH9" s="8"/>
    </row>
    <row r="10" spans="1:34" ht="13.2" customHeight="1" thickBot="1" x14ac:dyDescent="0.3">
      <c r="A10" s="7"/>
      <c r="C10" s="2"/>
      <c r="D10" s="23"/>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8"/>
    </row>
    <row r="11" spans="1:34" ht="17.25" customHeight="1" thickBot="1" x14ac:dyDescent="0.35">
      <c r="A11" s="7"/>
      <c r="B11" s="743" t="s">
        <v>57</v>
      </c>
      <c r="C11" s="743"/>
      <c r="D11" s="743"/>
      <c r="E11" s="743"/>
      <c r="F11" s="743"/>
      <c r="G11" s="743"/>
      <c r="H11" s="743"/>
      <c r="I11" s="743"/>
      <c r="J11" s="743"/>
      <c r="K11" s="743"/>
      <c r="L11" s="743"/>
      <c r="M11" s="743"/>
      <c r="N11" s="743"/>
      <c r="O11" s="743"/>
      <c r="P11" s="743"/>
      <c r="Q11" s="743"/>
      <c r="R11" s="743"/>
      <c r="S11" s="743"/>
      <c r="T11" s="743"/>
      <c r="U11" s="743"/>
      <c r="V11" s="743"/>
      <c r="W11" s="743"/>
      <c r="X11" s="743"/>
      <c r="Y11" s="743"/>
      <c r="Z11" s="743"/>
      <c r="AA11" s="743"/>
      <c r="AB11" s="743"/>
      <c r="AC11" s="743"/>
      <c r="AD11" s="743"/>
      <c r="AE11" s="743"/>
      <c r="AF11" s="743"/>
      <c r="AG11" s="743"/>
      <c r="AH11" s="8"/>
    </row>
    <row r="12" spans="1:34" ht="17.25" customHeight="1" x14ac:dyDescent="0.3">
      <c r="A12" s="7"/>
      <c r="B12" s="146"/>
      <c r="C12" s="146"/>
      <c r="D12" s="146"/>
      <c r="E12" s="146"/>
      <c r="F12" s="146"/>
      <c r="G12" s="146"/>
      <c r="H12" s="146"/>
      <c r="I12" s="146"/>
      <c r="J12" s="146"/>
      <c r="K12" s="146"/>
      <c r="L12" s="146"/>
      <c r="M12" s="146"/>
      <c r="N12" s="146"/>
      <c r="O12" s="146"/>
      <c r="P12" s="146"/>
      <c r="Q12" s="146"/>
      <c r="R12" s="146"/>
      <c r="S12" s="146"/>
      <c r="T12" s="146"/>
      <c r="U12" s="146"/>
      <c r="V12" s="146"/>
      <c r="W12" s="146"/>
      <c r="X12" s="146"/>
      <c r="Y12" s="146"/>
      <c r="Z12" s="146"/>
      <c r="AA12" s="146"/>
      <c r="AB12" s="146"/>
      <c r="AC12" s="146"/>
      <c r="AD12" s="146"/>
      <c r="AE12" s="146"/>
      <c r="AF12" s="146"/>
      <c r="AG12" s="146"/>
      <c r="AH12" s="8"/>
    </row>
    <row r="13" spans="1:34" ht="13.2" customHeight="1" x14ac:dyDescent="0.25">
      <c r="A13" s="7"/>
      <c r="B13" s="2" t="s">
        <v>58</v>
      </c>
      <c r="C13" s="2"/>
      <c r="D13" s="23"/>
      <c r="F13" s="2"/>
      <c r="G13" s="19"/>
      <c r="I13" s="2"/>
      <c r="J13" s="2"/>
      <c r="K13" s="2"/>
      <c r="L13" s="2"/>
      <c r="M13" s="2"/>
      <c r="N13" s="2"/>
      <c r="O13" s="2"/>
      <c r="P13" s="2"/>
      <c r="Q13" s="2"/>
      <c r="R13" s="2"/>
      <c r="S13" s="2"/>
      <c r="T13" s="2"/>
      <c r="U13" s="2"/>
      <c r="V13" s="2"/>
      <c r="W13" s="2"/>
      <c r="X13" s="2"/>
      <c r="Y13" s="2"/>
      <c r="Z13" s="2"/>
      <c r="AA13" s="2"/>
      <c r="AB13" s="2"/>
      <c r="AC13" s="2"/>
      <c r="AD13" s="2"/>
      <c r="AE13" s="2"/>
      <c r="AF13" s="2"/>
      <c r="AG13" s="2"/>
      <c r="AH13" s="8"/>
    </row>
    <row r="14" spans="1:34" ht="30" customHeight="1" x14ac:dyDescent="0.25">
      <c r="A14" s="7"/>
      <c r="B14" s="748" t="s">
        <v>59</v>
      </c>
      <c r="C14" s="748"/>
      <c r="D14" s="748"/>
      <c r="E14" s="748"/>
      <c r="F14" s="748"/>
      <c r="G14" s="748"/>
      <c r="H14" s="748"/>
      <c r="I14" s="748"/>
      <c r="J14" s="748"/>
      <c r="K14" s="748"/>
      <c r="L14" s="748"/>
      <c r="M14" s="748"/>
      <c r="N14" s="748"/>
      <c r="O14" s="748"/>
      <c r="P14" s="748"/>
      <c r="Q14" s="748"/>
      <c r="R14" s="748"/>
      <c r="S14" s="748"/>
      <c r="T14" s="748"/>
      <c r="U14" s="748"/>
      <c r="V14" s="748"/>
      <c r="W14" s="748"/>
      <c r="X14" s="748"/>
      <c r="Y14" s="748"/>
      <c r="Z14" s="748"/>
      <c r="AA14" s="748"/>
      <c r="AB14" s="748"/>
      <c r="AC14" s="748"/>
      <c r="AD14" s="748"/>
      <c r="AE14" s="748"/>
      <c r="AF14" s="748"/>
      <c r="AG14" s="748"/>
      <c r="AH14" s="8"/>
    </row>
    <row r="15" spans="1:34" ht="15" customHeight="1" x14ac:dyDescent="0.25">
      <c r="A15" s="7"/>
      <c r="B15" s="2" t="s">
        <v>60</v>
      </c>
      <c r="C15" s="22"/>
      <c r="D15" s="22"/>
      <c r="E15" s="22"/>
      <c r="F15" s="22"/>
      <c r="G15" s="22"/>
      <c r="H15" s="22"/>
      <c r="I15" s="147"/>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8"/>
    </row>
    <row r="16" spans="1:34" ht="22.2" customHeight="1" thickBot="1" x14ac:dyDescent="0.3">
      <c r="A16" s="7"/>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8"/>
    </row>
    <row r="17" spans="1:34" ht="17.25" customHeight="1" thickBot="1" x14ac:dyDescent="0.35">
      <c r="A17" s="7"/>
      <c r="B17" s="743" t="s">
        <v>61</v>
      </c>
      <c r="C17" s="743"/>
      <c r="D17" s="743"/>
      <c r="E17" s="743"/>
      <c r="F17" s="743"/>
      <c r="G17" s="743"/>
      <c r="H17" s="743"/>
      <c r="I17" s="743"/>
      <c r="J17" s="743"/>
      <c r="K17" s="743"/>
      <c r="L17" s="743"/>
      <c r="M17" s="743"/>
      <c r="N17" s="743"/>
      <c r="O17" s="743"/>
      <c r="P17" s="743"/>
      <c r="Q17" s="743"/>
      <c r="R17" s="743"/>
      <c r="S17" s="743"/>
      <c r="T17" s="743"/>
      <c r="U17" s="743"/>
      <c r="V17" s="743"/>
      <c r="W17" s="743"/>
      <c r="X17" s="743"/>
      <c r="Y17" s="743"/>
      <c r="Z17" s="743"/>
      <c r="AA17" s="743"/>
      <c r="AB17" s="743"/>
      <c r="AC17" s="743"/>
      <c r="AD17" s="743"/>
      <c r="AE17" s="743"/>
      <c r="AF17" s="743"/>
      <c r="AG17" s="743"/>
      <c r="AH17" s="8"/>
    </row>
    <row r="18" spans="1:34" ht="17.25" customHeight="1" x14ac:dyDescent="0.3">
      <c r="A18" s="7"/>
      <c r="B18" s="146"/>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8"/>
    </row>
    <row r="19" spans="1:34" ht="17.25" customHeight="1" x14ac:dyDescent="0.3">
      <c r="A19" s="7"/>
      <c r="B19" s="148" t="s">
        <v>62</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8"/>
    </row>
    <row r="20" spans="1:34" ht="13.2" customHeight="1" x14ac:dyDescent="0.3">
      <c r="A20" s="7"/>
      <c r="B20" s="749"/>
      <c r="C20" s="749"/>
      <c r="D20" s="749"/>
      <c r="E20" s="749"/>
      <c r="F20" s="151" t="s">
        <v>63</v>
      </c>
      <c r="G20" s="150"/>
      <c r="H20" s="149"/>
      <c r="I20" s="149"/>
      <c r="J20" s="146"/>
      <c r="K20" s="146"/>
      <c r="L20" s="146"/>
      <c r="M20" s="146"/>
      <c r="N20" s="146"/>
      <c r="O20" s="146"/>
      <c r="P20" s="146"/>
      <c r="Q20" s="146"/>
      <c r="R20" s="146"/>
      <c r="S20" s="146"/>
      <c r="T20" s="146"/>
      <c r="U20" s="146"/>
      <c r="V20" s="146"/>
      <c r="W20" s="146"/>
      <c r="X20" s="146"/>
      <c r="Y20" s="146"/>
      <c r="Z20" s="146"/>
      <c r="AA20" s="146"/>
      <c r="AB20" s="146"/>
      <c r="AC20" s="146"/>
      <c r="AD20" s="146"/>
      <c r="AE20" s="146"/>
      <c r="AF20" s="146"/>
      <c r="AG20" s="146"/>
      <c r="AH20" s="8"/>
    </row>
    <row r="21" spans="1:34" ht="13.2" customHeight="1" x14ac:dyDescent="0.3">
      <c r="A21" s="7"/>
      <c r="B21" s="750"/>
      <c r="C21" s="750"/>
      <c r="D21" s="750"/>
      <c r="E21" s="750"/>
      <c r="F21" s="151" t="s">
        <v>64</v>
      </c>
      <c r="G21" s="149"/>
      <c r="H21" s="149"/>
      <c r="I21" s="149"/>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8"/>
    </row>
    <row r="22" spans="1:34" ht="48" customHeight="1" x14ac:dyDescent="0.25">
      <c r="A22" s="7"/>
      <c r="B22" s="744" t="s">
        <v>65</v>
      </c>
      <c r="C22" s="744"/>
      <c r="D22" s="744"/>
      <c r="E22" s="744"/>
      <c r="F22" s="744"/>
      <c r="G22" s="744"/>
      <c r="H22" s="744"/>
      <c r="I22" s="744"/>
      <c r="J22" s="744"/>
      <c r="K22" s="744"/>
      <c r="L22" s="744"/>
      <c r="M22" s="744"/>
      <c r="N22" s="744"/>
      <c r="O22" s="744"/>
      <c r="P22" s="744"/>
      <c r="Q22" s="744"/>
      <c r="R22" s="744"/>
      <c r="S22" s="744"/>
      <c r="T22" s="744"/>
      <c r="U22" s="744"/>
      <c r="V22" s="744"/>
      <c r="W22" s="744"/>
      <c r="X22" s="744"/>
      <c r="Y22" s="744"/>
      <c r="Z22" s="744"/>
      <c r="AA22" s="744"/>
      <c r="AB22" s="744"/>
      <c r="AC22" s="744"/>
      <c r="AD22" s="744"/>
      <c r="AE22" s="744"/>
      <c r="AF22" s="744"/>
      <c r="AG22" s="744"/>
      <c r="AH22" s="8"/>
    </row>
    <row r="23" spans="1:34" ht="13.2" customHeight="1" x14ac:dyDescent="0.25">
      <c r="A23" s="7"/>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8"/>
    </row>
    <row r="24" spans="1:34" ht="13.2" customHeight="1" x14ac:dyDescent="0.25">
      <c r="A24" s="7"/>
      <c r="B24" s="745" t="s">
        <v>66</v>
      </c>
      <c r="C24" s="746"/>
      <c r="D24" s="746"/>
      <c r="E24" s="746"/>
      <c r="F24" s="746"/>
      <c r="G24" s="746"/>
      <c r="H24" s="746"/>
      <c r="I24" s="746"/>
      <c r="J24" s="747"/>
      <c r="K24" s="2"/>
      <c r="L24" s="2"/>
      <c r="M24" s="2"/>
      <c r="N24" s="2"/>
      <c r="O24" s="2"/>
      <c r="P24" s="2"/>
      <c r="Q24" s="2"/>
      <c r="R24" s="2"/>
      <c r="S24" s="2"/>
      <c r="T24" s="2"/>
      <c r="U24" s="2"/>
      <c r="V24" s="2"/>
      <c r="W24" s="2"/>
      <c r="X24" s="2"/>
      <c r="Y24" s="2"/>
      <c r="Z24" s="2"/>
      <c r="AA24" s="2"/>
      <c r="AB24" s="2"/>
      <c r="AC24" s="2"/>
      <c r="AD24" s="2"/>
      <c r="AE24" s="2"/>
      <c r="AF24" s="2"/>
      <c r="AG24" s="2"/>
      <c r="AH24" s="8"/>
    </row>
    <row r="25" spans="1:34" ht="13.2" customHeight="1" x14ac:dyDescent="0.25">
      <c r="A25" s="7"/>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8"/>
    </row>
    <row r="26" spans="1:34" ht="13.2" customHeight="1" x14ac:dyDescent="0.25">
      <c r="A26" s="7"/>
      <c r="B26" s="2" t="s">
        <v>67</v>
      </c>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8"/>
    </row>
    <row r="27" spans="1:34" ht="13.2" customHeight="1" x14ac:dyDescent="0.25">
      <c r="A27" s="7"/>
      <c r="B27" s="2" t="s">
        <v>68</v>
      </c>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8"/>
    </row>
    <row r="28" spans="1:34" ht="13.2" customHeight="1" x14ac:dyDescent="0.25">
      <c r="A28" s="7"/>
      <c r="B28" s="29" t="s">
        <v>69</v>
      </c>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8"/>
    </row>
    <row r="29" spans="1:34" ht="13.2" customHeight="1" thickBot="1" x14ac:dyDescent="0.3">
      <c r="A29" s="7"/>
      <c r="B29" s="336" t="s">
        <v>645</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
    </row>
    <row r="30" spans="1:34" ht="20.25" customHeight="1" thickBot="1" x14ac:dyDescent="0.35">
      <c r="A30" s="7"/>
      <c r="B30" s="743" t="s">
        <v>70</v>
      </c>
      <c r="C30" s="743"/>
      <c r="D30" s="743"/>
      <c r="E30" s="743"/>
      <c r="F30" s="743"/>
      <c r="G30" s="743"/>
      <c r="H30" s="743"/>
      <c r="I30" s="743"/>
      <c r="J30" s="743"/>
      <c r="K30" s="743"/>
      <c r="L30" s="743"/>
      <c r="M30" s="743"/>
      <c r="N30" s="743"/>
      <c r="O30" s="743"/>
      <c r="P30" s="743"/>
      <c r="Q30" s="743"/>
      <c r="R30" s="743"/>
      <c r="S30" s="743"/>
      <c r="T30" s="743"/>
      <c r="U30" s="743"/>
      <c r="V30" s="743"/>
      <c r="W30" s="743"/>
      <c r="X30" s="743"/>
      <c r="Y30" s="743"/>
      <c r="Z30" s="743"/>
      <c r="AA30" s="743"/>
      <c r="AB30" s="743"/>
      <c r="AC30" s="743"/>
      <c r="AD30" s="743"/>
      <c r="AE30" s="743"/>
      <c r="AF30" s="743"/>
      <c r="AG30" s="743"/>
      <c r="AH30" s="8"/>
    </row>
    <row r="31" spans="1:34" ht="13.2" customHeight="1" x14ac:dyDescent="0.25">
      <c r="A31" s="7"/>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8"/>
    </row>
    <row r="32" spans="1:34" ht="47.25" customHeight="1" x14ac:dyDescent="0.25">
      <c r="A32" s="7"/>
      <c r="B32" s="744" t="s">
        <v>71</v>
      </c>
      <c r="C32" s="744"/>
      <c r="D32" s="744"/>
      <c r="E32" s="744"/>
      <c r="F32" s="744"/>
      <c r="G32" s="744"/>
      <c r="H32" s="744"/>
      <c r="I32" s="744"/>
      <c r="J32" s="744"/>
      <c r="K32" s="744"/>
      <c r="L32" s="744"/>
      <c r="M32" s="744"/>
      <c r="N32" s="744"/>
      <c r="O32" s="744"/>
      <c r="P32" s="744"/>
      <c r="Q32" s="744"/>
      <c r="R32" s="744"/>
      <c r="S32" s="744"/>
      <c r="T32" s="744"/>
      <c r="U32" s="744"/>
      <c r="V32" s="744"/>
      <c r="W32" s="744"/>
      <c r="X32" s="744"/>
      <c r="Y32" s="744"/>
      <c r="Z32" s="744"/>
      <c r="AA32" s="744"/>
      <c r="AB32" s="744"/>
      <c r="AC32" s="744"/>
      <c r="AD32" s="744"/>
      <c r="AE32" s="744"/>
      <c r="AF32" s="744"/>
      <c r="AG32" s="744"/>
      <c r="AH32" s="8"/>
    </row>
    <row r="33" spans="1:34" ht="15" customHeight="1" x14ac:dyDescent="0.25">
      <c r="A33" s="7"/>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8"/>
    </row>
    <row r="34" spans="1:34" ht="15" customHeight="1" x14ac:dyDescent="0.25">
      <c r="A34" s="7"/>
      <c r="B34" s="745" t="s">
        <v>66</v>
      </c>
      <c r="C34" s="746"/>
      <c r="D34" s="746"/>
      <c r="E34" s="746"/>
      <c r="F34" s="746"/>
      <c r="G34" s="746"/>
      <c r="H34" s="746"/>
      <c r="I34" s="746"/>
      <c r="J34" s="747"/>
      <c r="K34" s="3"/>
      <c r="L34" s="3"/>
      <c r="M34" s="3"/>
      <c r="N34" s="3"/>
      <c r="O34" s="3"/>
      <c r="P34" s="3"/>
      <c r="Q34" s="3"/>
      <c r="R34" s="3"/>
      <c r="S34" s="3"/>
      <c r="T34" s="3"/>
      <c r="U34" s="3"/>
      <c r="V34" s="3"/>
      <c r="W34" s="3"/>
      <c r="X34" s="3"/>
      <c r="Y34" s="3"/>
      <c r="Z34" s="3"/>
      <c r="AA34" s="3"/>
      <c r="AB34" s="3"/>
      <c r="AC34" s="3"/>
      <c r="AD34" s="3"/>
      <c r="AE34" s="3"/>
      <c r="AF34" s="3"/>
      <c r="AG34" s="3"/>
      <c r="AH34" s="8"/>
    </row>
    <row r="35" spans="1:34" ht="15" customHeight="1" x14ac:dyDescent="0.25">
      <c r="A35" s="7"/>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8"/>
    </row>
    <row r="36" spans="1:34" ht="13.2" customHeight="1" x14ac:dyDescent="0.25">
      <c r="A36" s="6"/>
      <c r="B36" s="2" t="s">
        <v>72</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8"/>
    </row>
    <row r="37" spans="1:34" ht="13.2" customHeight="1" x14ac:dyDescent="0.25">
      <c r="A37" s="6"/>
      <c r="B37" s="2" t="s">
        <v>73</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8"/>
    </row>
    <row r="38" spans="1:34" ht="13.2" customHeight="1" x14ac:dyDescent="0.25">
      <c r="A38" s="6"/>
      <c r="B38" s="2" t="s">
        <v>74</v>
      </c>
      <c r="C38" s="2"/>
      <c r="D38" s="2"/>
      <c r="E38" s="2"/>
      <c r="F38" s="2"/>
      <c r="G38" s="2"/>
      <c r="H38" s="2"/>
      <c r="I38" s="2"/>
      <c r="J38" s="2"/>
      <c r="K38" s="2"/>
      <c r="L38" s="2"/>
      <c r="M38" s="2"/>
      <c r="N38" s="2"/>
      <c r="O38" s="2"/>
      <c r="P38" s="19" t="s">
        <v>75</v>
      </c>
      <c r="R38" s="2"/>
      <c r="S38" s="2"/>
      <c r="T38" s="2"/>
      <c r="U38" s="2"/>
      <c r="V38" s="2"/>
      <c r="W38" s="2"/>
      <c r="X38" s="2"/>
      <c r="Y38" s="2"/>
      <c r="Z38" s="2"/>
      <c r="AA38" s="2"/>
      <c r="AB38" s="2"/>
      <c r="AC38" s="2"/>
      <c r="AD38" s="2"/>
      <c r="AE38" s="2"/>
      <c r="AF38" s="2"/>
      <c r="AG38" s="2"/>
      <c r="AH38" s="8"/>
    </row>
    <row r="39" spans="1:34" ht="13.2" customHeight="1" thickBot="1" x14ac:dyDescent="0.3">
      <c r="A39" s="15"/>
      <c r="B39" s="2"/>
      <c r="D39" s="24"/>
      <c r="E39" s="22"/>
      <c r="F39" s="22"/>
      <c r="G39" s="22"/>
      <c r="H39" s="22"/>
      <c r="I39" s="22"/>
      <c r="J39" s="22"/>
      <c r="K39" s="22"/>
      <c r="L39" s="22"/>
      <c r="M39" s="22"/>
      <c r="N39" s="22"/>
      <c r="O39" s="22"/>
      <c r="P39" s="2"/>
      <c r="Q39" s="22"/>
      <c r="R39" s="22"/>
      <c r="S39" s="22"/>
      <c r="T39" s="22"/>
      <c r="U39" s="22"/>
      <c r="V39" s="22"/>
      <c r="W39" s="22"/>
      <c r="X39" s="22"/>
      <c r="Y39" s="22"/>
      <c r="Z39" s="22"/>
      <c r="AA39" s="22"/>
      <c r="AB39" s="22"/>
      <c r="AC39" s="22"/>
      <c r="AD39" s="1"/>
      <c r="AE39" s="1"/>
      <c r="AF39" s="1"/>
      <c r="AG39" s="1"/>
      <c r="AH39" s="14"/>
    </row>
    <row r="40" spans="1:34" ht="21" customHeight="1" thickBot="1" x14ac:dyDescent="0.35">
      <c r="A40" s="15"/>
      <c r="B40" s="743" t="s">
        <v>76</v>
      </c>
      <c r="C40" s="743"/>
      <c r="D40" s="743"/>
      <c r="E40" s="743"/>
      <c r="F40" s="743"/>
      <c r="G40" s="743"/>
      <c r="H40" s="743"/>
      <c r="I40" s="743"/>
      <c r="J40" s="743"/>
      <c r="K40" s="743"/>
      <c r="L40" s="743"/>
      <c r="M40" s="743"/>
      <c r="N40" s="743"/>
      <c r="O40" s="743"/>
      <c r="P40" s="743"/>
      <c r="Q40" s="743"/>
      <c r="R40" s="743"/>
      <c r="S40" s="743"/>
      <c r="T40" s="743"/>
      <c r="U40" s="743"/>
      <c r="V40" s="743"/>
      <c r="W40" s="743"/>
      <c r="X40" s="743"/>
      <c r="Y40" s="743"/>
      <c r="Z40" s="743"/>
      <c r="AA40" s="743"/>
      <c r="AB40" s="743"/>
      <c r="AC40" s="743"/>
      <c r="AD40" s="743"/>
      <c r="AE40" s="743"/>
      <c r="AF40" s="743"/>
      <c r="AG40" s="743"/>
      <c r="AH40" s="14"/>
    </row>
    <row r="41" spans="1:34" ht="13.2" customHeight="1" x14ac:dyDescent="0.25">
      <c r="A41" s="15"/>
      <c r="B41" s="2"/>
      <c r="D41" s="24"/>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1"/>
      <c r="AE41" s="1"/>
      <c r="AF41" s="1"/>
      <c r="AG41" s="1"/>
      <c r="AH41" s="14"/>
    </row>
    <row r="42" spans="1:34" ht="13.2" customHeight="1" x14ac:dyDescent="0.25">
      <c r="A42" s="15"/>
      <c r="B42" s="2" t="s">
        <v>646</v>
      </c>
      <c r="D42" s="24"/>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1"/>
      <c r="AE42" s="1"/>
      <c r="AF42" s="1"/>
      <c r="AG42" s="1"/>
      <c r="AH42" s="14"/>
    </row>
    <row r="43" spans="1:34" ht="15" customHeight="1" x14ac:dyDescent="0.25">
      <c r="A43" s="7"/>
      <c r="B43" s="751" t="s">
        <v>647</v>
      </c>
      <c r="C43" s="751"/>
      <c r="D43" s="751"/>
      <c r="E43" s="751"/>
      <c r="F43" s="751"/>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8"/>
    </row>
    <row r="44" spans="1:34" ht="15" customHeight="1" x14ac:dyDescent="0.25">
      <c r="A44" s="7"/>
      <c r="B44" s="745" t="s">
        <v>66</v>
      </c>
      <c r="C44" s="746"/>
      <c r="D44" s="746"/>
      <c r="E44" s="746"/>
      <c r="F44" s="746"/>
      <c r="G44" s="746"/>
      <c r="H44" s="746"/>
      <c r="I44" s="746"/>
      <c r="J44" s="747"/>
      <c r="K44" s="3"/>
      <c r="L44" s="3"/>
      <c r="M44" s="3"/>
      <c r="N44" s="3"/>
      <c r="O44" s="3"/>
      <c r="P44" s="3"/>
      <c r="Q44" s="3"/>
      <c r="R44" s="3"/>
      <c r="S44" s="3"/>
      <c r="T44" s="3"/>
      <c r="U44" s="3"/>
      <c r="V44" s="3"/>
      <c r="W44" s="3"/>
      <c r="X44" s="3"/>
      <c r="Y44" s="3"/>
      <c r="Z44" s="3"/>
      <c r="AA44" s="3"/>
      <c r="AB44" s="3"/>
      <c r="AC44" s="3"/>
      <c r="AD44" s="3"/>
      <c r="AE44" s="3"/>
      <c r="AF44" s="3"/>
      <c r="AG44" s="3"/>
      <c r="AH44" s="8"/>
    </row>
    <row r="45" spans="1:34" ht="15" customHeight="1" x14ac:dyDescent="0.25">
      <c r="A45" s="7"/>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8"/>
    </row>
    <row r="46" spans="1:34" ht="15.75" customHeight="1" x14ac:dyDescent="0.25">
      <c r="A46" s="15"/>
      <c r="B46" s="2" t="s">
        <v>77</v>
      </c>
      <c r="D46" s="24"/>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1"/>
      <c r="AE46" s="1"/>
      <c r="AF46" s="1"/>
      <c r="AG46" s="1"/>
      <c r="AH46" s="14"/>
    </row>
    <row r="47" spans="1:34" ht="15.75" customHeight="1" x14ac:dyDescent="0.25">
      <c r="A47" s="15"/>
      <c r="B47" s="2" t="s">
        <v>78</v>
      </c>
      <c r="D47" s="24"/>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1"/>
      <c r="AE47" s="1"/>
      <c r="AF47" s="1"/>
      <c r="AG47" s="1"/>
      <c r="AH47" s="14"/>
    </row>
    <row r="48" spans="1:34" ht="13.2" customHeight="1" x14ac:dyDescent="0.25">
      <c r="A48" s="15"/>
      <c r="B48" s="2" t="s">
        <v>79</v>
      </c>
      <c r="D48" s="24"/>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1"/>
      <c r="AE48" s="1"/>
      <c r="AF48" s="1"/>
      <c r="AG48" s="1"/>
      <c r="AH48" s="14"/>
    </row>
    <row r="49" spans="1:34" ht="13.2" customHeight="1" thickBot="1" x14ac:dyDescent="0.3">
      <c r="A49" s="15"/>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1"/>
      <c r="AE49" s="1"/>
      <c r="AF49" s="1"/>
      <c r="AG49" s="1"/>
      <c r="AH49" s="14"/>
    </row>
    <row r="50" spans="1:34" ht="12.75" hidden="1" customHeight="1" x14ac:dyDescent="0.25">
      <c r="A50" s="7"/>
      <c r="C50" s="739"/>
      <c r="D50" s="739"/>
      <c r="E50" s="739"/>
      <c r="F50" s="739"/>
      <c r="G50" s="739"/>
      <c r="H50" s="739"/>
      <c r="I50" s="739"/>
      <c r="J50" s="739"/>
      <c r="K50" s="739"/>
      <c r="L50" s="739"/>
      <c r="M50" s="739"/>
      <c r="N50" s="739"/>
      <c r="O50" s="739"/>
      <c r="P50" s="739"/>
      <c r="Q50" s="739"/>
      <c r="R50" s="739"/>
      <c r="S50" s="739"/>
      <c r="T50" s="739"/>
      <c r="U50" s="739"/>
      <c r="V50" s="739"/>
      <c r="W50" s="739"/>
      <c r="X50" s="739"/>
      <c r="Y50" s="739"/>
      <c r="Z50" s="739"/>
      <c r="AA50" s="739"/>
      <c r="AB50" s="739"/>
      <c r="AC50" s="739"/>
      <c r="AD50" s="739"/>
      <c r="AE50" s="739"/>
      <c r="AF50" s="739"/>
      <c r="AG50" s="5"/>
      <c r="AH50" s="11"/>
    </row>
    <row r="51" spans="1:34" ht="12.75" hidden="1" customHeight="1" x14ac:dyDescent="0.25">
      <c r="A51" s="7"/>
      <c r="C51" s="739"/>
      <c r="D51" s="739"/>
      <c r="E51" s="739"/>
      <c r="F51" s="739"/>
      <c r="G51" s="739"/>
      <c r="H51" s="739"/>
      <c r="I51" s="739"/>
      <c r="J51" s="739"/>
      <c r="K51" s="739"/>
      <c r="L51" s="739"/>
      <c r="M51" s="739"/>
      <c r="N51" s="739"/>
      <c r="O51" s="739"/>
      <c r="P51" s="739"/>
      <c r="Q51" s="739"/>
      <c r="R51" s="739"/>
      <c r="S51" s="739"/>
      <c r="T51" s="739"/>
      <c r="U51" s="739"/>
      <c r="V51" s="739"/>
      <c r="W51" s="739"/>
      <c r="X51" s="739"/>
      <c r="Y51" s="739"/>
      <c r="Z51" s="739"/>
      <c r="AA51" s="739"/>
      <c r="AB51" s="739"/>
      <c r="AC51" s="739"/>
      <c r="AD51" s="739"/>
      <c r="AE51" s="739"/>
      <c r="AF51" s="739"/>
      <c r="AG51" s="5"/>
      <c r="AH51" s="11"/>
    </row>
    <row r="52" spans="1:34" ht="12.75" hidden="1" customHeight="1" x14ac:dyDescent="0.25">
      <c r="A52" s="7"/>
      <c r="C52" s="739"/>
      <c r="D52" s="739"/>
      <c r="E52" s="739"/>
      <c r="F52" s="739"/>
      <c r="G52" s="739"/>
      <c r="H52" s="739"/>
      <c r="I52" s="739"/>
      <c r="J52" s="739"/>
      <c r="K52" s="739"/>
      <c r="L52" s="739"/>
      <c r="M52" s="739"/>
      <c r="N52" s="739"/>
      <c r="O52" s="739"/>
      <c r="P52" s="739"/>
      <c r="Q52" s="739"/>
      <c r="R52" s="739"/>
      <c r="S52" s="739"/>
      <c r="T52" s="739"/>
      <c r="U52" s="739"/>
      <c r="V52" s="739"/>
      <c r="W52" s="739"/>
      <c r="X52" s="739"/>
      <c r="Y52" s="739"/>
      <c r="Z52" s="739"/>
      <c r="AA52" s="739"/>
      <c r="AB52" s="739"/>
      <c r="AC52" s="739"/>
      <c r="AD52" s="739"/>
      <c r="AE52" s="739"/>
      <c r="AF52" s="739"/>
      <c r="AG52" s="5"/>
      <c r="AH52" s="11"/>
    </row>
    <row r="53" spans="1:34" ht="5.0999999999999996" hidden="1" customHeight="1" x14ac:dyDescent="0.25">
      <c r="A53" s="7"/>
      <c r="B53" s="4"/>
      <c r="C53" s="2"/>
      <c r="D53" s="1"/>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11"/>
    </row>
    <row r="54" spans="1:34" ht="12.75" hidden="1" customHeight="1" x14ac:dyDescent="0.25">
      <c r="A54" s="7"/>
      <c r="B54" s="2"/>
      <c r="D54" s="2"/>
      <c r="E54" s="2"/>
      <c r="F54" s="2"/>
      <c r="G54" s="2"/>
      <c r="H54" s="2"/>
      <c r="I54" s="2"/>
      <c r="J54" s="738"/>
      <c r="K54" s="738"/>
      <c r="L54" s="738"/>
      <c r="M54" s="738"/>
      <c r="N54" s="738"/>
      <c r="O54" s="738"/>
      <c r="P54" s="738"/>
      <c r="Q54" s="738"/>
      <c r="R54" s="738"/>
      <c r="S54" s="738"/>
      <c r="T54" s="738"/>
      <c r="U54" s="738"/>
      <c r="V54" s="738"/>
      <c r="W54" s="2"/>
      <c r="X54" s="2"/>
      <c r="Y54" s="2"/>
      <c r="Z54" s="2"/>
      <c r="AA54" s="2"/>
      <c r="AB54" s="2"/>
      <c r="AC54" s="2"/>
      <c r="AE54" s="2"/>
      <c r="AF54" s="2"/>
      <c r="AG54" s="2"/>
      <c r="AH54" s="8"/>
    </row>
    <row r="55" spans="1:34" hidden="1" x14ac:dyDescent="0.25">
      <c r="A55" s="7"/>
      <c r="B55" s="4"/>
      <c r="C55" s="2"/>
      <c r="D55" s="1"/>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1"/>
    </row>
    <row r="56" spans="1:34" ht="12.75" hidden="1" customHeight="1" x14ac:dyDescent="0.25">
      <c r="A56" s="7"/>
      <c r="B56" s="4"/>
      <c r="C56" s="737"/>
      <c r="D56" s="737"/>
      <c r="E56" s="737"/>
      <c r="F56" s="737"/>
      <c r="G56" s="737"/>
      <c r="H56" s="737"/>
      <c r="I56" s="737"/>
      <c r="J56" s="737"/>
      <c r="K56" s="737"/>
      <c r="L56" s="737"/>
      <c r="M56" s="737"/>
      <c r="N56" s="737"/>
      <c r="O56" s="737"/>
      <c r="P56" s="737"/>
      <c r="Q56" s="737"/>
      <c r="R56" s="737"/>
      <c r="S56" s="737"/>
      <c r="T56" s="737"/>
      <c r="U56" s="737"/>
      <c r="V56" s="737"/>
      <c r="W56" s="737"/>
      <c r="X56" s="737"/>
      <c r="Y56" s="737"/>
      <c r="Z56" s="737"/>
      <c r="AA56" s="737"/>
      <c r="AB56" s="737"/>
      <c r="AC56" s="737"/>
      <c r="AD56" s="737"/>
      <c r="AE56" s="737"/>
      <c r="AF56" s="737"/>
      <c r="AG56" s="18"/>
      <c r="AH56" s="11"/>
    </row>
    <row r="57" spans="1:34" ht="12.75" hidden="1" customHeight="1" x14ac:dyDescent="0.25">
      <c r="A57" s="7"/>
      <c r="B57" s="2"/>
      <c r="C57" s="737"/>
      <c r="D57" s="737"/>
      <c r="E57" s="737"/>
      <c r="F57" s="737"/>
      <c r="G57" s="737"/>
      <c r="H57" s="737"/>
      <c r="I57" s="737"/>
      <c r="J57" s="737"/>
      <c r="K57" s="737"/>
      <c r="L57" s="737"/>
      <c r="M57" s="737"/>
      <c r="N57" s="737"/>
      <c r="O57" s="737"/>
      <c r="P57" s="737"/>
      <c r="Q57" s="737"/>
      <c r="R57" s="737"/>
      <c r="S57" s="737"/>
      <c r="T57" s="737"/>
      <c r="U57" s="737"/>
      <c r="V57" s="737"/>
      <c r="W57" s="737"/>
      <c r="X57" s="737"/>
      <c r="Y57" s="737"/>
      <c r="Z57" s="737"/>
      <c r="AA57" s="737"/>
      <c r="AB57" s="737"/>
      <c r="AC57" s="737"/>
      <c r="AD57" s="737"/>
      <c r="AE57" s="737"/>
      <c r="AF57" s="737"/>
      <c r="AG57" s="18"/>
      <c r="AH57" s="11"/>
    </row>
    <row r="58" spans="1:34" ht="12.75" hidden="1" customHeight="1" x14ac:dyDescent="0.25">
      <c r="A58" s="7"/>
      <c r="B58" s="2"/>
      <c r="C58" s="737"/>
      <c r="D58" s="737"/>
      <c r="E58" s="737"/>
      <c r="F58" s="737"/>
      <c r="G58" s="737"/>
      <c r="H58" s="737"/>
      <c r="I58" s="737"/>
      <c r="J58" s="737"/>
      <c r="K58" s="737"/>
      <c r="L58" s="737"/>
      <c r="M58" s="737"/>
      <c r="N58" s="737"/>
      <c r="O58" s="737"/>
      <c r="P58" s="737"/>
      <c r="Q58" s="737"/>
      <c r="R58" s="737"/>
      <c r="S58" s="737"/>
      <c r="T58" s="737"/>
      <c r="U58" s="737"/>
      <c r="V58" s="737"/>
      <c r="W58" s="737"/>
      <c r="X58" s="737"/>
      <c r="Y58" s="737"/>
      <c r="Z58" s="737"/>
      <c r="AA58" s="737"/>
      <c r="AB58" s="737"/>
      <c r="AC58" s="737"/>
      <c r="AD58" s="737"/>
      <c r="AE58" s="737"/>
      <c r="AF58" s="737"/>
      <c r="AG58" s="18"/>
      <c r="AH58" s="11"/>
    </row>
    <row r="59" spans="1:34" ht="12.75" hidden="1" customHeight="1" x14ac:dyDescent="0.25">
      <c r="A59" s="7"/>
      <c r="B59" s="2"/>
      <c r="C59" s="737"/>
      <c r="D59" s="737"/>
      <c r="E59" s="737"/>
      <c r="F59" s="737"/>
      <c r="G59" s="737"/>
      <c r="H59" s="737"/>
      <c r="I59" s="737"/>
      <c r="J59" s="737"/>
      <c r="K59" s="737"/>
      <c r="L59" s="737"/>
      <c r="M59" s="737"/>
      <c r="N59" s="737"/>
      <c r="O59" s="737"/>
      <c r="P59" s="737"/>
      <c r="Q59" s="737"/>
      <c r="R59" s="737"/>
      <c r="S59" s="737"/>
      <c r="T59" s="737"/>
      <c r="U59" s="737"/>
      <c r="V59" s="737"/>
      <c r="W59" s="737"/>
      <c r="X59" s="737"/>
      <c r="Y59" s="737"/>
      <c r="Z59" s="737"/>
      <c r="AA59" s="737"/>
      <c r="AB59" s="737"/>
      <c r="AC59" s="737"/>
      <c r="AD59" s="737"/>
      <c r="AE59" s="737"/>
      <c r="AF59" s="737"/>
      <c r="AG59" s="18"/>
      <c r="AH59" s="11"/>
    </row>
    <row r="60" spans="1:34" ht="13.8" hidden="1" x14ac:dyDescent="0.3">
      <c r="A60" s="7"/>
      <c r="B60" s="2"/>
      <c r="C60" s="12"/>
      <c r="D60" s="13"/>
      <c r="E60" s="13"/>
      <c r="F60" s="13"/>
      <c r="G60" s="13"/>
      <c r="H60" s="13"/>
      <c r="I60" s="13"/>
      <c r="J60" s="13"/>
      <c r="K60" s="13"/>
      <c r="L60" s="13"/>
      <c r="M60" s="13"/>
      <c r="N60" s="13"/>
      <c r="O60" s="13"/>
      <c r="P60" s="13"/>
      <c r="Q60" s="13"/>
      <c r="R60" s="12"/>
      <c r="S60" s="12"/>
      <c r="T60" s="12"/>
      <c r="U60" s="12"/>
      <c r="V60" s="12"/>
      <c r="W60" s="12"/>
      <c r="X60" s="12"/>
      <c r="Y60" s="12"/>
      <c r="Z60" s="12"/>
      <c r="AA60" s="12"/>
      <c r="AB60" s="12"/>
      <c r="AC60" s="12"/>
      <c r="AD60" s="3"/>
      <c r="AE60" s="3"/>
      <c r="AF60" s="3"/>
      <c r="AG60" s="3"/>
      <c r="AH60" s="11"/>
    </row>
    <row r="61" spans="1:34" ht="12.75" hidden="1" customHeight="1" x14ac:dyDescent="0.25">
      <c r="A61" s="7"/>
      <c r="B61" s="2"/>
      <c r="C61" s="737"/>
      <c r="D61" s="737"/>
      <c r="E61" s="737"/>
      <c r="F61" s="737"/>
      <c r="G61" s="737"/>
      <c r="H61" s="737"/>
      <c r="I61" s="737"/>
      <c r="J61" s="737"/>
      <c r="K61" s="737"/>
      <c r="L61" s="737"/>
      <c r="M61" s="737"/>
      <c r="N61" s="737"/>
      <c r="O61" s="737"/>
      <c r="P61" s="737"/>
      <c r="Q61" s="737"/>
      <c r="R61" s="737"/>
      <c r="S61" s="737"/>
      <c r="T61" s="737"/>
      <c r="U61" s="737"/>
      <c r="V61" s="737"/>
      <c r="W61" s="737"/>
      <c r="X61" s="737"/>
      <c r="Y61" s="737"/>
      <c r="Z61" s="737"/>
      <c r="AA61" s="737"/>
      <c r="AB61" s="737"/>
      <c r="AC61" s="737"/>
      <c r="AD61" s="737"/>
      <c r="AE61" s="737"/>
      <c r="AF61" s="737"/>
      <c r="AG61" s="18"/>
      <c r="AH61" s="11"/>
    </row>
    <row r="62" spans="1:34" ht="12.75" hidden="1" customHeight="1" x14ac:dyDescent="0.25">
      <c r="A62" s="7"/>
      <c r="B62" s="2"/>
      <c r="C62" s="737"/>
      <c r="D62" s="737"/>
      <c r="E62" s="737"/>
      <c r="F62" s="737"/>
      <c r="G62" s="737"/>
      <c r="H62" s="737"/>
      <c r="I62" s="737"/>
      <c r="J62" s="737"/>
      <c r="K62" s="737"/>
      <c r="L62" s="737"/>
      <c r="M62" s="737"/>
      <c r="N62" s="737"/>
      <c r="O62" s="737"/>
      <c r="P62" s="737"/>
      <c r="Q62" s="737"/>
      <c r="R62" s="737"/>
      <c r="S62" s="737"/>
      <c r="T62" s="737"/>
      <c r="U62" s="737"/>
      <c r="V62" s="737"/>
      <c r="W62" s="737"/>
      <c r="X62" s="737"/>
      <c r="Y62" s="737"/>
      <c r="Z62" s="737"/>
      <c r="AA62" s="737"/>
      <c r="AB62" s="737"/>
      <c r="AC62" s="737"/>
      <c r="AD62" s="737"/>
      <c r="AE62" s="737"/>
      <c r="AF62" s="737"/>
      <c r="AG62" s="18"/>
      <c r="AH62" s="11"/>
    </row>
    <row r="63" spans="1:34" ht="12.75" hidden="1" customHeight="1" x14ac:dyDescent="0.25">
      <c r="A63" s="7"/>
      <c r="B63" s="2"/>
      <c r="C63" s="737"/>
      <c r="D63" s="737"/>
      <c r="E63" s="737"/>
      <c r="F63" s="737"/>
      <c r="G63" s="737"/>
      <c r="H63" s="737"/>
      <c r="I63" s="737"/>
      <c r="J63" s="737"/>
      <c r="K63" s="737"/>
      <c r="L63" s="737"/>
      <c r="M63" s="737"/>
      <c r="N63" s="737"/>
      <c r="O63" s="737"/>
      <c r="P63" s="737"/>
      <c r="Q63" s="737"/>
      <c r="R63" s="737"/>
      <c r="S63" s="737"/>
      <c r="T63" s="737"/>
      <c r="U63" s="737"/>
      <c r="V63" s="737"/>
      <c r="W63" s="737"/>
      <c r="X63" s="737"/>
      <c r="Y63" s="737"/>
      <c r="Z63" s="737"/>
      <c r="AA63" s="737"/>
      <c r="AB63" s="737"/>
      <c r="AC63" s="737"/>
      <c r="AD63" s="737"/>
      <c r="AE63" s="737"/>
      <c r="AF63" s="737"/>
      <c r="AG63" s="18"/>
      <c r="AH63" s="11"/>
    </row>
    <row r="64" spans="1:34" ht="12.75" hidden="1" customHeight="1" x14ac:dyDescent="0.25">
      <c r="A64" s="7"/>
      <c r="B64" s="2"/>
      <c r="C64" s="737"/>
      <c r="D64" s="737"/>
      <c r="E64" s="737"/>
      <c r="F64" s="737"/>
      <c r="G64" s="737"/>
      <c r="H64" s="737"/>
      <c r="I64" s="737"/>
      <c r="J64" s="737"/>
      <c r="K64" s="737"/>
      <c r="L64" s="737"/>
      <c r="M64" s="737"/>
      <c r="N64" s="737"/>
      <c r="O64" s="737"/>
      <c r="P64" s="737"/>
      <c r="Q64" s="737"/>
      <c r="R64" s="737"/>
      <c r="S64" s="737"/>
      <c r="T64" s="737"/>
      <c r="U64" s="737"/>
      <c r="V64" s="737"/>
      <c r="W64" s="737"/>
      <c r="X64" s="737"/>
      <c r="Y64" s="737"/>
      <c r="Z64" s="737"/>
      <c r="AA64" s="737"/>
      <c r="AB64" s="737"/>
      <c r="AC64" s="737"/>
      <c r="AD64" s="737"/>
      <c r="AE64" s="737"/>
      <c r="AF64" s="737"/>
      <c r="AG64" s="18"/>
      <c r="AH64" s="8"/>
    </row>
    <row r="65" spans="1:40" hidden="1" x14ac:dyDescent="0.25">
      <c r="A65" s="7"/>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8"/>
    </row>
    <row r="66" spans="1:40" ht="21" customHeight="1" thickBot="1" x14ac:dyDescent="0.35">
      <c r="A66" s="15"/>
      <c r="B66" s="743" t="s">
        <v>80</v>
      </c>
      <c r="C66" s="743"/>
      <c r="D66" s="743"/>
      <c r="E66" s="743"/>
      <c r="F66" s="743"/>
      <c r="G66" s="743"/>
      <c r="H66" s="743"/>
      <c r="I66" s="743"/>
      <c r="J66" s="743"/>
      <c r="K66" s="743"/>
      <c r="L66" s="743"/>
      <c r="M66" s="743"/>
      <c r="N66" s="743"/>
      <c r="O66" s="743"/>
      <c r="P66" s="743"/>
      <c r="Q66" s="743"/>
      <c r="R66" s="743"/>
      <c r="S66" s="743"/>
      <c r="T66" s="743"/>
      <c r="U66" s="743"/>
      <c r="V66" s="743"/>
      <c r="W66" s="743"/>
      <c r="X66" s="743"/>
      <c r="Y66" s="743"/>
      <c r="Z66" s="743"/>
      <c r="AA66" s="743"/>
      <c r="AB66" s="743"/>
      <c r="AC66" s="743"/>
      <c r="AD66" s="743"/>
      <c r="AE66" s="743"/>
      <c r="AF66" s="743"/>
      <c r="AG66" s="743"/>
      <c r="AH66" s="14"/>
    </row>
    <row r="67" spans="1:40" ht="13.2" customHeight="1" x14ac:dyDescent="0.25">
      <c r="A67" s="15"/>
      <c r="B67" s="2"/>
      <c r="D67" s="24"/>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1"/>
      <c r="AE67" s="1"/>
      <c r="AF67" s="1"/>
      <c r="AG67" s="1"/>
      <c r="AH67" s="14"/>
      <c r="AN67" s="2" t="s">
        <v>22</v>
      </c>
    </row>
    <row r="68" spans="1:40" ht="13.2" customHeight="1" x14ac:dyDescent="0.25">
      <c r="A68" s="15"/>
      <c r="B68" s="2" t="s">
        <v>81</v>
      </c>
      <c r="D68" s="24"/>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1"/>
      <c r="AE68" s="1"/>
      <c r="AF68" s="1"/>
      <c r="AG68" s="1"/>
      <c r="AH68" s="14"/>
    </row>
    <row r="69" spans="1:40" ht="27" customHeight="1" x14ac:dyDescent="0.25">
      <c r="A69" s="15"/>
      <c r="B69" s="737" t="s">
        <v>82</v>
      </c>
      <c r="C69" s="737"/>
      <c r="D69" s="737"/>
      <c r="E69" s="737"/>
      <c r="F69" s="737"/>
      <c r="G69" s="737"/>
      <c r="H69" s="737"/>
      <c r="I69" s="737"/>
      <c r="J69" s="737"/>
      <c r="K69" s="737"/>
      <c r="L69" s="737"/>
      <c r="M69" s="737"/>
      <c r="N69" s="737"/>
      <c r="O69" s="737"/>
      <c r="P69" s="737"/>
      <c r="Q69" s="737"/>
      <c r="R69" s="737"/>
      <c r="S69" s="737"/>
      <c r="T69" s="737"/>
      <c r="U69" s="737"/>
      <c r="V69" s="737"/>
      <c r="W69" s="737"/>
      <c r="X69" s="737"/>
      <c r="Y69" s="737"/>
      <c r="Z69" s="737"/>
      <c r="AA69" s="737"/>
      <c r="AB69" s="737"/>
      <c r="AC69" s="737"/>
      <c r="AD69" s="737"/>
      <c r="AE69" s="737"/>
      <c r="AF69" s="737"/>
      <c r="AG69" s="737"/>
      <c r="AH69" s="14"/>
    </row>
    <row r="70" spans="1:40" ht="6.75" customHeight="1" x14ac:dyDescent="0.25">
      <c r="A70" s="15"/>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4"/>
    </row>
    <row r="71" spans="1:40" ht="19.95" customHeight="1" x14ac:dyDescent="0.25">
      <c r="A71" s="15"/>
      <c r="B71" s="137" t="s">
        <v>83</v>
      </c>
      <c r="C71" s="18"/>
      <c r="D71" s="18"/>
      <c r="E71" s="18"/>
      <c r="F71" s="18"/>
      <c r="G71" s="18"/>
      <c r="H71" s="18"/>
      <c r="I71" s="18"/>
      <c r="J71" s="18"/>
      <c r="K71" s="18"/>
      <c r="L71" s="18"/>
      <c r="M71" s="136" t="s">
        <v>84</v>
      </c>
      <c r="N71" s="338"/>
      <c r="O71" s="338"/>
      <c r="P71" s="338"/>
      <c r="Q71" s="337"/>
      <c r="R71" s="338"/>
      <c r="S71" s="338"/>
      <c r="T71" s="338"/>
      <c r="U71" s="338"/>
      <c r="V71" s="338"/>
      <c r="W71" s="338"/>
      <c r="X71" s="338"/>
      <c r="Y71" s="338"/>
      <c r="Z71" s="338"/>
      <c r="AA71" s="338"/>
      <c r="AB71" s="338"/>
      <c r="AC71" s="338"/>
      <c r="AD71" s="338"/>
      <c r="AE71" s="18"/>
      <c r="AF71" s="18"/>
      <c r="AG71" s="18"/>
      <c r="AH71" s="14"/>
    </row>
    <row r="72" spans="1:40" ht="12" customHeight="1" x14ac:dyDescent="0.25">
      <c r="A72" s="15"/>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4"/>
    </row>
    <row r="73" spans="1:40" ht="14.25" customHeight="1" x14ac:dyDescent="0.25">
      <c r="A73" s="15"/>
      <c r="B73" s="745" t="s">
        <v>66</v>
      </c>
      <c r="C73" s="746"/>
      <c r="D73" s="746"/>
      <c r="E73" s="746"/>
      <c r="F73" s="746"/>
      <c r="G73" s="746"/>
      <c r="H73" s="746"/>
      <c r="I73" s="746"/>
      <c r="J73" s="747"/>
      <c r="K73" s="18"/>
      <c r="L73" s="18"/>
      <c r="M73" s="18"/>
      <c r="N73" s="18"/>
      <c r="O73" s="18"/>
      <c r="P73" s="18"/>
      <c r="Q73" s="18"/>
      <c r="R73" s="18"/>
      <c r="S73" s="18"/>
      <c r="T73" s="18"/>
      <c r="U73" s="18"/>
      <c r="V73" s="18"/>
      <c r="W73" s="18"/>
      <c r="X73" s="18"/>
      <c r="Y73" s="18"/>
      <c r="Z73" s="18"/>
      <c r="AA73" s="18"/>
      <c r="AB73" s="18"/>
      <c r="AC73" s="18"/>
      <c r="AD73" s="18"/>
      <c r="AE73" s="18"/>
      <c r="AF73" s="18"/>
      <c r="AG73" s="18"/>
      <c r="AH73" s="14"/>
    </row>
    <row r="74" spans="1:40" ht="8.25" customHeight="1" x14ac:dyDescent="0.25">
      <c r="A74" s="15"/>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4"/>
    </row>
    <row r="75" spans="1:40" ht="15.75" customHeight="1" x14ac:dyDescent="0.25">
      <c r="A75" s="15"/>
      <c r="B75" s="737" t="s">
        <v>85</v>
      </c>
      <c r="C75" s="737"/>
      <c r="D75" s="737"/>
      <c r="E75" s="737"/>
      <c r="F75" s="737"/>
      <c r="G75" s="737"/>
      <c r="H75" s="737"/>
      <c r="I75" s="737"/>
      <c r="J75" s="737"/>
      <c r="K75" s="737"/>
      <c r="L75" s="737"/>
      <c r="M75" s="737"/>
      <c r="N75" s="737"/>
      <c r="O75" s="737"/>
      <c r="P75" s="737"/>
      <c r="Q75" s="737"/>
      <c r="R75" s="737"/>
      <c r="S75" s="737"/>
      <c r="T75" s="737"/>
      <c r="U75" s="737"/>
      <c r="V75" s="737"/>
      <c r="W75" s="737"/>
      <c r="X75" s="737"/>
      <c r="Y75" s="737"/>
      <c r="Z75" s="737"/>
      <c r="AA75" s="737"/>
      <c r="AB75" s="737"/>
      <c r="AC75" s="737"/>
      <c r="AD75" s="737"/>
      <c r="AE75" s="737"/>
      <c r="AF75" s="737"/>
      <c r="AG75" s="737"/>
      <c r="AH75" s="14"/>
    </row>
    <row r="76" spans="1:40" ht="13.2" customHeight="1" x14ac:dyDescent="0.25">
      <c r="A76" s="15"/>
      <c r="B76" s="737"/>
      <c r="C76" s="737"/>
      <c r="D76" s="737"/>
      <c r="E76" s="737"/>
      <c r="F76" s="737"/>
      <c r="G76" s="737"/>
      <c r="H76" s="737"/>
      <c r="I76" s="737"/>
      <c r="J76" s="737"/>
      <c r="K76" s="737"/>
      <c r="L76" s="737"/>
      <c r="M76" s="737"/>
      <c r="N76" s="737"/>
      <c r="O76" s="737"/>
      <c r="P76" s="737"/>
      <c r="Q76" s="737"/>
      <c r="R76" s="737"/>
      <c r="S76" s="737"/>
      <c r="T76" s="737"/>
      <c r="U76" s="737"/>
      <c r="V76" s="737"/>
      <c r="W76" s="737"/>
      <c r="X76" s="737"/>
      <c r="Y76" s="737"/>
      <c r="Z76" s="737"/>
      <c r="AA76" s="737"/>
      <c r="AB76" s="737"/>
      <c r="AC76" s="737"/>
      <c r="AD76" s="737"/>
      <c r="AE76" s="737"/>
      <c r="AF76" s="737"/>
      <c r="AG76" s="737"/>
      <c r="AH76" s="14"/>
    </row>
    <row r="77" spans="1:40" ht="13.2" customHeight="1" x14ac:dyDescent="0.25">
      <c r="A77" s="15"/>
      <c r="B77" s="737"/>
      <c r="C77" s="737"/>
      <c r="D77" s="737"/>
      <c r="E77" s="737"/>
      <c r="F77" s="737"/>
      <c r="G77" s="737"/>
      <c r="H77" s="737"/>
      <c r="I77" s="737"/>
      <c r="J77" s="737"/>
      <c r="K77" s="737"/>
      <c r="L77" s="737"/>
      <c r="M77" s="737"/>
      <c r="N77" s="737"/>
      <c r="O77" s="737"/>
      <c r="P77" s="737"/>
      <c r="Q77" s="737"/>
      <c r="R77" s="737"/>
      <c r="S77" s="737"/>
      <c r="T77" s="737"/>
      <c r="U77" s="737"/>
      <c r="V77" s="737"/>
      <c r="W77" s="737"/>
      <c r="X77" s="737"/>
      <c r="Y77" s="737"/>
      <c r="Z77" s="737"/>
      <c r="AA77" s="737"/>
      <c r="AB77" s="737"/>
      <c r="AC77" s="737"/>
      <c r="AD77" s="737"/>
      <c r="AE77" s="737"/>
      <c r="AF77" s="737"/>
      <c r="AG77" s="737"/>
      <c r="AH77" s="14"/>
    </row>
    <row r="78" spans="1:40" ht="13.2" customHeight="1" x14ac:dyDescent="0.25">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6"/>
    </row>
    <row r="79" spans="1:40" ht="13.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row>
    <row r="83" s="17" customFormat="1" x14ac:dyDescent="0.25"/>
    <row r="87" ht="12.75" customHeight="1" x14ac:dyDescent="0.25"/>
  </sheetData>
  <mergeCells count="23">
    <mergeCell ref="B75:AG77"/>
    <mergeCell ref="B40:AG40"/>
    <mergeCell ref="B11:AG11"/>
    <mergeCell ref="B14:AG14"/>
    <mergeCell ref="B20:E20"/>
    <mergeCell ref="B21:E21"/>
    <mergeCell ref="B44:J44"/>
    <mergeCell ref="B66:AG66"/>
    <mergeCell ref="B69:AG69"/>
    <mergeCell ref="B73:J73"/>
    <mergeCell ref="B43:F43"/>
    <mergeCell ref="A1:AH1"/>
    <mergeCell ref="C61:AF64"/>
    <mergeCell ref="J54:V54"/>
    <mergeCell ref="C50:AF52"/>
    <mergeCell ref="C56:AF59"/>
    <mergeCell ref="B3:AH5"/>
    <mergeCell ref="B17:AG17"/>
    <mergeCell ref="B22:AG22"/>
    <mergeCell ref="B24:J24"/>
    <mergeCell ref="B30:AG30"/>
    <mergeCell ref="B32:AG32"/>
    <mergeCell ref="B34:J34"/>
  </mergeCells>
  <hyperlinks>
    <hyperlink ref="G6" r:id="rId1" display="Energy for Low-Rise Homes page on the City of Vancouver website" xr:uid="{00000000-0004-0000-0100-000000000000}"/>
    <hyperlink ref="P8" r:id="rId2" xr:uid="{00000000-0004-0000-0100-000001000000}"/>
    <hyperlink ref="M71" r:id="rId3" xr:uid="{00000000-0004-0000-0100-000002000000}"/>
    <hyperlink ref="P38" r:id="rId4" xr:uid="{00000000-0004-0000-0100-000003000000}"/>
    <hyperlink ref="G6:AA6" r:id="rId5" display="https://vancouver.ca/home-property-development/energy-efficiency-requirements-and-resources-for-homes.aspx" xr:uid="{EA01D1B7-1654-4B26-B838-A11BB2AA87B2}"/>
    <hyperlink ref="M71:AD71" r:id="rId6" display="https://vancouver.ca/files/cov/modelling-guidelines-large-homes.pdf " xr:uid="{40350088-5743-48DC-A28F-2EB8555E5AD4}"/>
  </hyperlinks>
  <printOptions horizontalCentered="1" verticalCentered="1"/>
  <pageMargins left="0.45" right="0.3" top="0.3" bottom="0.3" header="0.3" footer="0.3"/>
  <pageSetup scale="78" fitToHeight="0" orientation="portrait" r:id="rId7"/>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theme="9" tint="0.59999389629810485"/>
    <pageSetUpPr fitToPage="1"/>
  </sheetPr>
  <dimension ref="A1:CC349"/>
  <sheetViews>
    <sheetView showGridLines="0" tabSelected="1" topLeftCell="A28" zoomScale="106" zoomScaleNormal="106" zoomScalePageLayoutView="115" workbookViewId="0">
      <selection activeCell="AE117" sqref="AE117:AO118"/>
    </sheetView>
  </sheetViews>
  <sheetFormatPr defaultColWidth="9.21875" defaultRowHeight="13.2" x14ac:dyDescent="0.25"/>
  <cols>
    <col min="1" max="1" width="1.21875" style="20" customWidth="1"/>
    <col min="2" max="2" width="2.44140625" style="20" customWidth="1"/>
    <col min="3" max="3" width="3.77734375" style="20" customWidth="1"/>
    <col min="4" max="4" width="3.21875" style="20" customWidth="1"/>
    <col min="5" max="5" width="3.88671875" style="20" customWidth="1"/>
    <col min="6" max="17" width="3.21875" style="20" customWidth="1"/>
    <col min="18" max="18" width="7.77734375" style="20" customWidth="1"/>
    <col min="19" max="19" width="14.109375" style="20" customWidth="1"/>
    <col min="20" max="24" width="3.21875" style="20" customWidth="1"/>
    <col min="25" max="26" width="7.109375" style="20" customWidth="1"/>
    <col min="27" max="27" width="8.21875" style="20" customWidth="1"/>
    <col min="28" max="28" width="8" style="20" customWidth="1"/>
    <col min="29" max="29" width="8.88671875" style="20" customWidth="1"/>
    <col min="30" max="30" width="11.88671875" style="20" customWidth="1"/>
    <col min="31" max="31" width="15" style="20" customWidth="1"/>
    <col min="32" max="34" width="3.21875" style="20" customWidth="1"/>
    <col min="35" max="35" width="4.88671875" style="20" customWidth="1"/>
    <col min="36" max="36" width="3.88671875" style="20" customWidth="1"/>
    <col min="37" max="37" width="1.77734375" style="20" customWidth="1"/>
    <col min="38" max="39" width="3.21875" style="20" customWidth="1"/>
    <col min="40" max="40" width="3.77734375" style="20" customWidth="1"/>
    <col min="41" max="41" width="5.5546875" style="20" customWidth="1"/>
    <col min="42" max="42" width="1.44140625" style="20" customWidth="1"/>
    <col min="43" max="43" width="9.21875" style="20"/>
    <col min="44" max="44" width="18" style="20" customWidth="1"/>
    <col min="45" max="45" width="17.44140625" style="20" customWidth="1"/>
    <col min="46" max="46" width="21.21875" style="20" customWidth="1"/>
    <col min="47" max="47" width="22.77734375" style="20" customWidth="1"/>
    <col min="48" max="48" width="9.77734375" style="20" customWidth="1"/>
    <col min="49" max="49" width="11.44140625" style="20" customWidth="1"/>
    <col min="50" max="16384" width="9.21875" style="20"/>
  </cols>
  <sheetData>
    <row r="1" spans="1:81" ht="13.8" thickBot="1" x14ac:dyDescent="0.3">
      <c r="A1" s="316"/>
      <c r="B1" s="316"/>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316"/>
      <c r="AR1" s="316"/>
      <c r="AS1" s="316"/>
      <c r="AT1" s="316"/>
      <c r="AU1" s="316"/>
      <c r="AV1" s="316"/>
      <c r="AW1" s="316"/>
      <c r="AX1" s="316"/>
      <c r="AY1" s="316"/>
      <c r="AZ1" s="316"/>
      <c r="BA1" s="316"/>
      <c r="BB1" s="316"/>
      <c r="BC1" s="316"/>
      <c r="BD1" s="316"/>
      <c r="BE1" s="316"/>
      <c r="BF1" s="316"/>
      <c r="BG1" s="316"/>
      <c r="BH1" s="316"/>
      <c r="BI1" s="316"/>
      <c r="BJ1" s="316"/>
      <c r="BK1" s="316"/>
      <c r="BL1" s="316"/>
      <c r="BM1" s="316"/>
      <c r="BN1" s="316"/>
      <c r="BO1" s="316"/>
      <c r="BP1" s="316"/>
      <c r="BQ1" s="316"/>
      <c r="BR1" s="316"/>
      <c r="BS1" s="316"/>
      <c r="BT1" s="316"/>
      <c r="BU1" s="316"/>
      <c r="BV1" s="316"/>
      <c r="BW1" s="316"/>
      <c r="BX1" s="316"/>
      <c r="BY1" s="316"/>
      <c r="BZ1" s="316"/>
      <c r="CA1" s="316"/>
      <c r="CB1" s="316"/>
      <c r="CC1" s="316"/>
    </row>
    <row r="2" spans="1:81" ht="12.75" customHeight="1" x14ac:dyDescent="0.25">
      <c r="A2" s="316"/>
      <c r="B2" s="317"/>
      <c r="C2" s="435"/>
      <c r="D2" s="929"/>
      <c r="E2" s="930"/>
      <c r="F2" s="930"/>
      <c r="G2" s="930"/>
      <c r="H2" s="905" t="s">
        <v>86</v>
      </c>
      <c r="I2" s="906"/>
      <c r="J2" s="906"/>
      <c r="K2" s="906"/>
      <c r="L2" s="906"/>
      <c r="M2" s="906"/>
      <c r="N2" s="906"/>
      <c r="O2" s="906"/>
      <c r="P2" s="906"/>
      <c r="Q2" s="906"/>
      <c r="R2" s="906"/>
      <c r="S2" s="906"/>
      <c r="T2" s="906"/>
      <c r="U2" s="906"/>
      <c r="V2" s="906"/>
      <c r="W2" s="906"/>
      <c r="X2" s="906"/>
      <c r="Y2" s="906"/>
      <c r="Z2" s="906"/>
      <c r="AA2" s="906"/>
      <c r="AB2" s="906"/>
      <c r="AC2" s="906"/>
      <c r="AD2" s="906"/>
      <c r="AE2" s="906"/>
      <c r="AF2" s="906"/>
      <c r="AG2" s="906"/>
      <c r="AH2" s="906"/>
      <c r="AI2" s="906"/>
      <c r="AJ2" s="906"/>
      <c r="AK2" s="906"/>
      <c r="AL2" s="907"/>
      <c r="AM2" s="935" t="s">
        <v>87</v>
      </c>
      <c r="AN2" s="936"/>
      <c r="AO2" s="936"/>
      <c r="AP2" s="926"/>
    </row>
    <row r="3" spans="1:81" ht="8.25" customHeight="1" x14ac:dyDescent="0.25">
      <c r="A3" s="142" t="s">
        <v>22</v>
      </c>
      <c r="B3" s="142"/>
      <c r="C3" s="436"/>
      <c r="D3" s="931"/>
      <c r="E3" s="932"/>
      <c r="F3" s="932"/>
      <c r="G3" s="932"/>
      <c r="H3" s="908"/>
      <c r="I3" s="909"/>
      <c r="J3" s="909"/>
      <c r="K3" s="909"/>
      <c r="L3" s="909"/>
      <c r="M3" s="909"/>
      <c r="N3" s="909"/>
      <c r="O3" s="909"/>
      <c r="P3" s="909"/>
      <c r="Q3" s="909"/>
      <c r="R3" s="909"/>
      <c r="S3" s="909"/>
      <c r="T3" s="909"/>
      <c r="U3" s="909"/>
      <c r="V3" s="909"/>
      <c r="W3" s="909"/>
      <c r="X3" s="909"/>
      <c r="Y3" s="909"/>
      <c r="Z3" s="909"/>
      <c r="AA3" s="909"/>
      <c r="AB3" s="909"/>
      <c r="AC3" s="909"/>
      <c r="AD3" s="909"/>
      <c r="AE3" s="909"/>
      <c r="AF3" s="909"/>
      <c r="AG3" s="909"/>
      <c r="AH3" s="909"/>
      <c r="AI3" s="909"/>
      <c r="AJ3" s="909"/>
      <c r="AK3" s="909"/>
      <c r="AL3" s="910"/>
      <c r="AM3" s="863">
        <v>4</v>
      </c>
      <c r="AN3" s="864"/>
      <c r="AO3" s="864"/>
      <c r="AP3" s="927"/>
    </row>
    <row r="4" spans="1:81" ht="17.25" customHeight="1" thickBot="1" x14ac:dyDescent="0.3">
      <c r="A4" s="142"/>
      <c r="B4" s="142"/>
      <c r="C4" s="437"/>
      <c r="D4" s="933"/>
      <c r="E4" s="934"/>
      <c r="F4" s="934"/>
      <c r="G4" s="934"/>
      <c r="H4" s="911"/>
      <c r="I4" s="912"/>
      <c r="J4" s="912"/>
      <c r="K4" s="912"/>
      <c r="L4" s="912"/>
      <c r="M4" s="912"/>
      <c r="N4" s="912"/>
      <c r="O4" s="912"/>
      <c r="P4" s="912"/>
      <c r="Q4" s="912"/>
      <c r="R4" s="912"/>
      <c r="S4" s="912"/>
      <c r="T4" s="912"/>
      <c r="U4" s="912"/>
      <c r="V4" s="912"/>
      <c r="W4" s="912"/>
      <c r="X4" s="912"/>
      <c r="Y4" s="912"/>
      <c r="Z4" s="912"/>
      <c r="AA4" s="912"/>
      <c r="AB4" s="912"/>
      <c r="AC4" s="912"/>
      <c r="AD4" s="912"/>
      <c r="AE4" s="912"/>
      <c r="AF4" s="912"/>
      <c r="AG4" s="912"/>
      <c r="AH4" s="912"/>
      <c r="AI4" s="912"/>
      <c r="AJ4" s="912"/>
      <c r="AK4" s="912"/>
      <c r="AL4" s="913"/>
      <c r="AM4" s="937" t="s">
        <v>458</v>
      </c>
      <c r="AN4" s="938"/>
      <c r="AO4" s="938"/>
      <c r="AP4" s="928"/>
    </row>
    <row r="5" spans="1:81" ht="27.75" customHeight="1" thickBot="1" x14ac:dyDescent="0.3">
      <c r="A5" s="142"/>
      <c r="B5" s="142"/>
      <c r="C5" s="438"/>
      <c r="D5" s="914" t="s">
        <v>88</v>
      </c>
      <c r="E5" s="915"/>
      <c r="F5" s="915"/>
      <c r="G5" s="915"/>
      <c r="H5" s="915"/>
      <c r="I5" s="915"/>
      <c r="J5" s="915"/>
      <c r="K5" s="915"/>
      <c r="L5" s="915"/>
      <c r="M5" s="915"/>
      <c r="N5" s="915"/>
      <c r="O5" s="915"/>
      <c r="P5" s="915"/>
      <c r="Q5" s="915"/>
      <c r="R5" s="915"/>
      <c r="S5" s="915"/>
      <c r="T5" s="915"/>
      <c r="U5" s="915"/>
      <c r="V5" s="915"/>
      <c r="W5" s="915"/>
      <c r="X5" s="915"/>
      <c r="Y5" s="915"/>
      <c r="Z5" s="915"/>
      <c r="AA5" s="915"/>
      <c r="AB5" s="915"/>
      <c r="AC5" s="915"/>
      <c r="AD5" s="915"/>
      <c r="AE5" s="915"/>
      <c r="AF5" s="915"/>
      <c r="AG5" s="915"/>
      <c r="AH5" s="915"/>
      <c r="AI5" s="915"/>
      <c r="AJ5" s="915"/>
      <c r="AK5" s="915"/>
      <c r="AL5" s="915"/>
      <c r="AM5" s="915"/>
      <c r="AN5" s="915"/>
      <c r="AO5" s="915"/>
      <c r="AP5" s="439"/>
      <c r="AQ5" s="329"/>
      <c r="AR5" s="329"/>
      <c r="AS5" s="329"/>
      <c r="AT5" s="329" t="s">
        <v>22</v>
      </c>
      <c r="AU5" s="329"/>
      <c r="AV5" s="329"/>
      <c r="AW5" s="329"/>
      <c r="AX5" s="329"/>
      <c r="AY5" s="329"/>
      <c r="AZ5" s="329"/>
      <c r="BA5" s="329"/>
      <c r="BB5" s="329"/>
      <c r="BC5" s="329"/>
      <c r="BD5" s="329"/>
      <c r="BE5" s="329"/>
      <c r="BF5" s="329"/>
      <c r="BG5" s="329"/>
      <c r="BH5" s="329"/>
      <c r="BI5" s="329"/>
      <c r="BJ5" s="329"/>
      <c r="BK5" s="329"/>
      <c r="BL5" s="329"/>
      <c r="BM5" s="329"/>
      <c r="BN5" s="329"/>
      <c r="BO5" s="329"/>
      <c r="BP5" s="329"/>
      <c r="BQ5" s="329"/>
      <c r="BR5" s="329"/>
      <c r="BS5" s="329"/>
      <c r="BT5" s="329"/>
      <c r="BU5" s="329"/>
      <c r="BV5" s="329"/>
      <c r="BW5" s="329"/>
      <c r="BX5" s="329"/>
      <c r="BY5" s="329"/>
      <c r="BZ5" s="329"/>
      <c r="CA5" s="329"/>
    </row>
    <row r="6" spans="1:81" ht="17.25" customHeight="1" thickBot="1" x14ac:dyDescent="0.3">
      <c r="A6" s="139"/>
      <c r="B6" s="139" t="s">
        <v>22</v>
      </c>
      <c r="C6" s="438"/>
      <c r="D6" s="783" t="s">
        <v>89</v>
      </c>
      <c r="E6" s="784"/>
      <c r="F6" s="784"/>
      <c r="G6" s="784"/>
      <c r="H6" s="784"/>
      <c r="I6" s="784"/>
      <c r="J6" s="784"/>
      <c r="K6" s="784"/>
      <c r="L6" s="784"/>
      <c r="M6" s="784"/>
      <c r="N6" s="784"/>
      <c r="O6" s="784"/>
      <c r="P6" s="784"/>
      <c r="Q6" s="784"/>
      <c r="R6" s="784"/>
      <c r="S6" s="784"/>
      <c r="T6" s="784"/>
      <c r="U6" s="784"/>
      <c r="V6" s="784"/>
      <c r="W6" s="784"/>
      <c r="X6" s="784"/>
      <c r="Y6" s="784"/>
      <c r="Z6" s="784"/>
      <c r="AA6" s="784"/>
      <c r="AB6" s="784"/>
      <c r="AC6" s="784"/>
      <c r="AD6" s="784"/>
      <c r="AE6" s="784"/>
      <c r="AF6" s="784"/>
      <c r="AG6" s="784"/>
      <c r="AH6" s="784"/>
      <c r="AI6" s="784"/>
      <c r="AJ6" s="784"/>
      <c r="AK6" s="784"/>
      <c r="AL6" s="784"/>
      <c r="AM6" s="784"/>
      <c r="AN6" s="784"/>
      <c r="AO6" s="784"/>
      <c r="AP6" s="876"/>
    </row>
    <row r="7" spans="1:81" ht="12.6" customHeight="1" x14ac:dyDescent="0.25">
      <c r="A7" s="139"/>
      <c r="B7" s="139"/>
      <c r="C7" s="438"/>
      <c r="D7" s="440"/>
      <c r="E7" s="441"/>
      <c r="F7" s="441"/>
      <c r="G7" s="441"/>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39"/>
    </row>
    <row r="8" spans="1:81" ht="17.25" customHeight="1" x14ac:dyDescent="0.25">
      <c r="A8" s="139"/>
      <c r="B8" s="47" t="s">
        <v>90</v>
      </c>
      <c r="C8" s="438"/>
      <c r="D8" s="442"/>
      <c r="E8" s="443" t="s">
        <v>91</v>
      </c>
      <c r="F8" s="444"/>
      <c r="G8" s="444"/>
      <c r="H8" s="444"/>
      <c r="I8" s="444"/>
      <c r="J8" s="444"/>
      <c r="K8" s="444"/>
      <c r="L8" s="444"/>
      <c r="M8" s="444"/>
      <c r="N8" s="444"/>
      <c r="O8" s="444"/>
      <c r="P8" s="921"/>
      <c r="Q8" s="921"/>
      <c r="R8" s="921"/>
      <c r="S8" s="921"/>
      <c r="T8" s="921"/>
      <c r="U8" s="921"/>
      <c r="V8" s="921"/>
      <c r="W8" s="921"/>
      <c r="X8" s="921"/>
      <c r="Y8" s="921"/>
      <c r="Z8" s="921"/>
      <c r="AA8" s="444"/>
      <c r="AB8" s="444"/>
      <c r="AC8" s="445" t="s">
        <v>92</v>
      </c>
      <c r="AD8" s="444"/>
      <c r="AE8" s="444"/>
      <c r="AF8" s="444"/>
      <c r="AG8" s="444"/>
      <c r="AH8" s="444"/>
      <c r="AI8" s="444"/>
      <c r="AJ8" s="444"/>
      <c r="AK8" s="444"/>
      <c r="AL8" s="444"/>
      <c r="AM8" s="444"/>
      <c r="AN8" s="444"/>
      <c r="AO8" s="446"/>
      <c r="AP8" s="439"/>
    </row>
    <row r="9" spans="1:81" ht="17.25" customHeight="1" x14ac:dyDescent="0.25">
      <c r="A9" s="139"/>
      <c r="B9" s="139"/>
      <c r="C9" s="438"/>
      <c r="D9" s="442"/>
      <c r="E9" s="443" t="s">
        <v>93</v>
      </c>
      <c r="F9" s="444"/>
      <c r="G9" s="444"/>
      <c r="H9" s="444"/>
      <c r="I9" s="444"/>
      <c r="J9" s="444"/>
      <c r="K9" s="444"/>
      <c r="L9" s="444"/>
      <c r="M9" s="444"/>
      <c r="N9" s="444"/>
      <c r="O9" s="444"/>
      <c r="P9" s="922"/>
      <c r="Q9" s="922"/>
      <c r="R9" s="922"/>
      <c r="S9" s="922"/>
      <c r="T9" s="922"/>
      <c r="U9" s="922"/>
      <c r="V9" s="922"/>
      <c r="W9" s="922"/>
      <c r="X9" s="922"/>
      <c r="Y9" s="922"/>
      <c r="Z9" s="922"/>
      <c r="AA9" s="444"/>
      <c r="AB9" s="444"/>
      <c r="AC9" s="444"/>
      <c r="AD9" s="444"/>
      <c r="AE9" s="444"/>
      <c r="AF9" s="444"/>
      <c r="AG9" s="444"/>
      <c r="AH9" s="444"/>
      <c r="AI9" s="444"/>
      <c r="AJ9" s="444"/>
      <c r="AK9" s="444"/>
      <c r="AL9" s="444"/>
      <c r="AM9" s="444"/>
      <c r="AN9" s="444"/>
      <c r="AO9" s="446"/>
      <c r="AP9" s="439"/>
      <c r="AQ9" s="21" t="s">
        <v>22</v>
      </c>
      <c r="AR9" s="21" t="s">
        <v>22</v>
      </c>
    </row>
    <row r="10" spans="1:81" ht="17.25" customHeight="1" x14ac:dyDescent="0.25">
      <c r="A10" s="139"/>
      <c r="B10" s="47" t="s">
        <v>90</v>
      </c>
      <c r="C10" s="438"/>
      <c r="D10" s="442"/>
      <c r="E10" s="447" t="s">
        <v>583</v>
      </c>
      <c r="F10" s="448"/>
      <c r="G10" s="448"/>
      <c r="H10" s="448"/>
      <c r="I10" s="448"/>
      <c r="J10" s="448"/>
      <c r="K10" s="448"/>
      <c r="L10" s="448"/>
      <c r="M10" s="448"/>
      <c r="N10" s="448"/>
      <c r="O10" s="448"/>
      <c r="P10" s="925">
        <v>0</v>
      </c>
      <c r="Q10" s="925"/>
      <c r="R10" s="925"/>
      <c r="S10" s="925"/>
      <c r="T10" s="925"/>
      <c r="U10" s="925"/>
      <c r="V10" s="925"/>
      <c r="W10" s="925"/>
      <c r="X10" s="925"/>
      <c r="Y10" s="925"/>
      <c r="Z10" s="925"/>
      <c r="AA10" s="444"/>
      <c r="AB10" s="444"/>
      <c r="AC10" s="444"/>
      <c r="AD10" s="444"/>
      <c r="AE10" s="444"/>
      <c r="AF10" s="444"/>
      <c r="AG10" s="444"/>
      <c r="AH10" s="444"/>
      <c r="AI10" s="444"/>
      <c r="AJ10" s="444"/>
      <c r="AK10" s="444"/>
      <c r="AL10" s="444"/>
      <c r="AM10" s="444"/>
      <c r="AN10" s="444"/>
      <c r="AO10" s="446"/>
      <c r="AP10" s="439"/>
      <c r="AQ10" s="21"/>
    </row>
    <row r="11" spans="1:81" ht="17.25" customHeight="1" x14ac:dyDescent="0.25">
      <c r="A11" s="139"/>
      <c r="B11" s="139"/>
      <c r="C11" s="438"/>
      <c r="D11" s="442"/>
      <c r="E11" s="447" t="s">
        <v>584</v>
      </c>
      <c r="F11" s="448"/>
      <c r="G11" s="448"/>
      <c r="H11" s="448"/>
      <c r="I11" s="448"/>
      <c r="J11" s="448"/>
      <c r="K11" s="448"/>
      <c r="L11" s="448"/>
      <c r="M11" s="448"/>
      <c r="N11" s="448"/>
      <c r="O11" s="448"/>
      <c r="P11" s="925"/>
      <c r="Q11" s="925"/>
      <c r="R11" s="925"/>
      <c r="S11" s="925"/>
      <c r="T11" s="925"/>
      <c r="U11" s="925"/>
      <c r="V11" s="925"/>
      <c r="W11" s="925"/>
      <c r="X11" s="925"/>
      <c r="Y11" s="925"/>
      <c r="Z11" s="925"/>
      <c r="AA11" s="444"/>
      <c r="AB11" s="444"/>
      <c r="AC11" s="449" t="s">
        <v>652</v>
      </c>
      <c r="AD11" s="444"/>
      <c r="AE11" s="444"/>
      <c r="AF11" s="444"/>
      <c r="AG11" s="444"/>
      <c r="AH11" s="444"/>
      <c r="AI11" s="444"/>
      <c r="AJ11" s="444"/>
      <c r="AK11" s="444"/>
      <c r="AL11" s="444"/>
      <c r="AM11" s="444"/>
      <c r="AN11" s="444"/>
      <c r="AO11" s="446"/>
      <c r="AP11" s="439"/>
      <c r="AQ11" s="21"/>
    </row>
    <row r="12" spans="1:81" ht="17.25" customHeight="1" x14ac:dyDescent="0.25">
      <c r="A12" s="139"/>
      <c r="B12" s="47" t="s">
        <v>90</v>
      </c>
      <c r="C12" s="438"/>
      <c r="D12" s="442"/>
      <c r="E12" s="443" t="s">
        <v>94</v>
      </c>
      <c r="F12" s="444"/>
      <c r="G12" s="444"/>
      <c r="H12" s="444"/>
      <c r="I12" s="444"/>
      <c r="J12" s="444"/>
      <c r="K12" s="444"/>
      <c r="L12" s="444"/>
      <c r="M12" s="444"/>
      <c r="N12" s="444"/>
      <c r="O12" s="444"/>
      <c r="P12" s="921"/>
      <c r="Q12" s="923"/>
      <c r="R12" s="923"/>
      <c r="S12" s="923"/>
      <c r="T12" s="923"/>
      <c r="U12" s="923"/>
      <c r="V12" s="923"/>
      <c r="W12" s="923"/>
      <c r="X12" s="923"/>
      <c r="Y12" s="923"/>
      <c r="Z12" s="923"/>
      <c r="AA12" s="444"/>
      <c r="AB12" s="444"/>
      <c r="AC12" s="449" t="s">
        <v>651</v>
      </c>
      <c r="AD12" s="450"/>
      <c r="AE12" s="450"/>
      <c r="AF12" s="444"/>
      <c r="AG12" s="444"/>
      <c r="AH12" s="444"/>
      <c r="AI12" s="444"/>
      <c r="AJ12" s="444"/>
      <c r="AK12" s="444"/>
      <c r="AL12" s="444"/>
      <c r="AM12" s="444"/>
      <c r="AN12" s="444"/>
      <c r="AO12" s="446"/>
      <c r="AP12" s="439"/>
      <c r="AQ12" s="21"/>
    </row>
    <row r="13" spans="1:81" ht="17.25" customHeight="1" x14ac:dyDescent="0.25">
      <c r="A13" s="139"/>
      <c r="B13" s="139"/>
      <c r="C13" s="438"/>
      <c r="D13" s="442"/>
      <c r="E13" s="447" t="s">
        <v>585</v>
      </c>
      <c r="F13" s="444"/>
      <c r="G13" s="444"/>
      <c r="H13" s="444"/>
      <c r="I13" s="444"/>
      <c r="J13" s="444"/>
      <c r="K13" s="444"/>
      <c r="L13" s="444"/>
      <c r="M13" s="444"/>
      <c r="N13" s="444"/>
      <c r="O13" s="444"/>
      <c r="P13" s="924" t="s">
        <v>216</v>
      </c>
      <c r="Q13" s="924"/>
      <c r="R13" s="924"/>
      <c r="S13" s="924"/>
      <c r="T13" s="924"/>
      <c r="U13" s="924"/>
      <c r="V13" s="924"/>
      <c r="W13" s="924"/>
      <c r="X13" s="924"/>
      <c r="Y13" s="924"/>
      <c r="Z13" s="924"/>
      <c r="AA13" s="444"/>
      <c r="AB13" s="444"/>
      <c r="AC13" s="449" t="s">
        <v>653</v>
      </c>
      <c r="AD13" s="444"/>
      <c r="AE13" s="444"/>
      <c r="AF13" s="444"/>
      <c r="AG13" s="444"/>
      <c r="AH13" s="444"/>
      <c r="AI13" s="444"/>
      <c r="AJ13" s="444"/>
      <c r="AK13" s="444"/>
      <c r="AL13" s="444"/>
      <c r="AM13" s="444"/>
      <c r="AN13" s="444"/>
      <c r="AO13" s="446"/>
      <c r="AP13" s="439"/>
      <c r="AQ13" s="21"/>
    </row>
    <row r="14" spans="1:81" ht="9" customHeight="1" x14ac:dyDescent="0.25">
      <c r="A14" s="139"/>
      <c r="C14" s="438"/>
      <c r="D14" s="442"/>
      <c r="E14" s="448"/>
      <c r="F14" s="444"/>
      <c r="G14" s="444"/>
      <c r="H14" s="444"/>
      <c r="I14" s="444"/>
      <c r="J14" s="444"/>
      <c r="K14" s="444"/>
      <c r="L14" s="444"/>
      <c r="M14" s="444"/>
      <c r="N14" s="444"/>
      <c r="O14" s="444"/>
      <c r="P14" s="444"/>
      <c r="Q14" s="444"/>
      <c r="R14" s="444"/>
      <c r="S14" s="444"/>
      <c r="T14" s="444"/>
      <c r="U14" s="444"/>
      <c r="V14" s="444"/>
      <c r="W14" s="444"/>
      <c r="X14" s="444"/>
      <c r="Y14" s="444"/>
      <c r="Z14" s="444"/>
      <c r="AA14" s="444"/>
      <c r="AB14" s="444"/>
      <c r="AC14" s="444"/>
      <c r="AD14" s="444"/>
      <c r="AE14" s="444"/>
      <c r="AF14" s="444"/>
      <c r="AG14" s="444"/>
      <c r="AH14" s="444"/>
      <c r="AI14" s="444"/>
      <c r="AJ14" s="444"/>
      <c r="AK14" s="444"/>
      <c r="AL14" s="444"/>
      <c r="AM14" s="444"/>
      <c r="AN14" s="444"/>
      <c r="AO14" s="446"/>
      <c r="AP14" s="439"/>
    </row>
    <row r="15" spans="1:81" ht="17.55" customHeight="1" thickBot="1" x14ac:dyDescent="0.3">
      <c r="A15" s="139"/>
      <c r="B15" s="139"/>
      <c r="C15" s="438"/>
      <c r="D15" s="442"/>
      <c r="E15" s="448"/>
      <c r="F15" s="444"/>
      <c r="G15" s="444"/>
      <c r="H15" s="444"/>
      <c r="I15" s="444"/>
      <c r="J15" s="444"/>
      <c r="K15" s="444"/>
      <c r="L15" s="444"/>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4"/>
      <c r="AM15" s="444"/>
      <c r="AN15" s="444"/>
      <c r="AO15" s="446"/>
      <c r="AP15" s="439"/>
    </row>
    <row r="16" spans="1:81" ht="18" customHeight="1" thickBot="1" x14ac:dyDescent="0.3">
      <c r="A16" s="139"/>
      <c r="B16" s="139" t="s">
        <v>22</v>
      </c>
      <c r="C16" s="438"/>
      <c r="D16" s="783" t="s">
        <v>95</v>
      </c>
      <c r="E16" s="784"/>
      <c r="F16" s="784"/>
      <c r="G16" s="784"/>
      <c r="H16" s="784"/>
      <c r="I16" s="784"/>
      <c r="J16" s="784"/>
      <c r="K16" s="784"/>
      <c r="L16" s="784"/>
      <c r="M16" s="784"/>
      <c r="N16" s="784"/>
      <c r="O16" s="784"/>
      <c r="P16" s="784"/>
      <c r="Q16" s="784"/>
      <c r="R16" s="784"/>
      <c r="S16" s="784"/>
      <c r="T16" s="784"/>
      <c r="U16" s="784"/>
      <c r="V16" s="784"/>
      <c r="W16" s="784"/>
      <c r="X16" s="784"/>
      <c r="Y16" s="784"/>
      <c r="Z16" s="784"/>
      <c r="AA16" s="784"/>
      <c r="AB16" s="784"/>
      <c r="AC16" s="784"/>
      <c r="AD16" s="784"/>
      <c r="AE16" s="784"/>
      <c r="AF16" s="784"/>
      <c r="AG16" s="784"/>
      <c r="AH16" s="784"/>
      <c r="AI16" s="784"/>
      <c r="AJ16" s="784"/>
      <c r="AK16" s="784"/>
      <c r="AL16" s="784"/>
      <c r="AM16" s="784"/>
      <c r="AN16" s="784"/>
      <c r="AO16" s="784"/>
      <c r="AP16" s="876"/>
      <c r="AQ16" s="328"/>
      <c r="AR16" s="328"/>
      <c r="AS16" s="328"/>
      <c r="AT16" s="328"/>
      <c r="AU16" s="328"/>
      <c r="AV16" s="328"/>
      <c r="AW16" s="328"/>
      <c r="AX16" s="328"/>
      <c r="AY16" s="328"/>
      <c r="AZ16" s="328"/>
      <c r="BA16" s="328"/>
      <c r="BB16" s="328"/>
      <c r="BC16" s="328"/>
      <c r="BD16" s="328"/>
      <c r="BE16" s="328"/>
      <c r="BF16" s="328"/>
      <c r="BG16" s="328"/>
      <c r="BH16" s="328"/>
      <c r="BI16" s="328"/>
      <c r="BJ16" s="328"/>
      <c r="BK16" s="328"/>
      <c r="BL16" s="328"/>
      <c r="BM16" s="328"/>
      <c r="BN16" s="328"/>
      <c r="BO16" s="328"/>
      <c r="BP16" s="328"/>
      <c r="BQ16" s="328"/>
      <c r="BR16" s="328"/>
      <c r="BS16" s="328"/>
      <c r="BT16" s="328"/>
      <c r="BU16" s="328"/>
      <c r="BV16" s="328"/>
      <c r="BW16" s="328"/>
      <c r="BX16" s="328"/>
      <c r="BY16" s="328"/>
      <c r="BZ16" s="328"/>
      <c r="CA16" s="328"/>
    </row>
    <row r="17" spans="1:44" ht="9" customHeight="1" thickBot="1" x14ac:dyDescent="0.3">
      <c r="A17" s="139"/>
      <c r="B17" s="139"/>
      <c r="C17" s="438"/>
      <c r="D17" s="451"/>
      <c r="E17" s="452"/>
      <c r="F17" s="452"/>
      <c r="G17" s="452"/>
      <c r="H17" s="452"/>
      <c r="I17" s="452"/>
      <c r="J17" s="452"/>
      <c r="K17" s="452"/>
      <c r="L17" s="452"/>
      <c r="M17" s="452"/>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4"/>
      <c r="AP17" s="455"/>
    </row>
    <row r="18" spans="1:44" ht="26.55" customHeight="1" x14ac:dyDescent="0.25">
      <c r="B18" s="47" t="s">
        <v>90</v>
      </c>
      <c r="C18" s="456"/>
      <c r="D18" s="451"/>
      <c r="E18" s="452"/>
      <c r="F18" s="452"/>
      <c r="G18" s="452"/>
      <c r="H18" s="452"/>
      <c r="I18" s="452"/>
      <c r="J18" s="452"/>
      <c r="K18" s="452"/>
      <c r="L18" s="452"/>
      <c r="M18" s="452"/>
      <c r="N18" s="452"/>
      <c r="O18" s="452"/>
      <c r="P18" s="452"/>
      <c r="Q18" s="452"/>
      <c r="R18" s="452"/>
      <c r="S18" s="886" t="s">
        <v>96</v>
      </c>
      <c r="T18" s="882" t="s">
        <v>604</v>
      </c>
      <c r="U18" s="882"/>
      <c r="V18" s="883"/>
      <c r="W18" s="891" t="s">
        <v>97</v>
      </c>
      <c r="X18" s="882"/>
      <c r="Y18" s="882"/>
      <c r="Z18" s="883"/>
      <c r="AA18" s="891" t="s">
        <v>98</v>
      </c>
      <c r="AB18" s="882"/>
      <c r="AC18" s="882"/>
      <c r="AD18" s="883"/>
      <c r="AE18" s="888" t="s">
        <v>683</v>
      </c>
      <c r="AF18" s="889"/>
      <c r="AG18" s="889"/>
      <c r="AH18" s="889"/>
      <c r="AI18" s="889"/>
      <c r="AJ18" s="889"/>
      <c r="AK18" s="889"/>
      <c r="AL18" s="889"/>
      <c r="AM18" s="889"/>
      <c r="AN18" s="890"/>
      <c r="AO18" s="844" t="s">
        <v>630</v>
      </c>
      <c r="AP18" s="439"/>
      <c r="AQ18" s="433" t="s">
        <v>675</v>
      </c>
    </row>
    <row r="19" spans="1:44" ht="12.75" customHeight="1" thickBot="1" x14ac:dyDescent="0.3">
      <c r="B19" s="47" t="s">
        <v>90</v>
      </c>
      <c r="C19" s="456"/>
      <c r="D19" s="451"/>
      <c r="E19" s="1141" t="s">
        <v>99</v>
      </c>
      <c r="F19" s="1141"/>
      <c r="G19" s="1141"/>
      <c r="H19" s="1141"/>
      <c r="I19" s="1141"/>
      <c r="J19" s="1141"/>
      <c r="K19" s="1141"/>
      <c r="L19" s="1141"/>
      <c r="M19" s="1141"/>
      <c r="N19" s="452"/>
      <c r="O19" s="452"/>
      <c r="P19" s="452"/>
      <c r="Q19" s="452"/>
      <c r="R19" s="452"/>
      <c r="S19" s="887"/>
      <c r="T19" s="884"/>
      <c r="U19" s="884"/>
      <c r="V19" s="885"/>
      <c r="W19" s="892"/>
      <c r="X19" s="893"/>
      <c r="Y19" s="893"/>
      <c r="Z19" s="894"/>
      <c r="AA19" s="892"/>
      <c r="AB19" s="893"/>
      <c r="AC19" s="893"/>
      <c r="AD19" s="894"/>
      <c r="AE19" s="895" t="s">
        <v>684</v>
      </c>
      <c r="AF19" s="896"/>
      <c r="AG19" s="896"/>
      <c r="AH19" s="896"/>
      <c r="AI19" s="896"/>
      <c r="AJ19" s="897"/>
      <c r="AK19" s="897"/>
      <c r="AL19" s="897"/>
      <c r="AM19" s="897"/>
      <c r="AN19" s="898"/>
      <c r="AO19" s="845"/>
      <c r="AP19" s="439"/>
    </row>
    <row r="20" spans="1:44" ht="13.8" x14ac:dyDescent="0.25">
      <c r="B20" s="295"/>
      <c r="C20" s="456"/>
      <c r="D20" s="451"/>
      <c r="E20" s="457"/>
      <c r="F20" s="1144"/>
      <c r="G20" s="1145"/>
      <c r="H20" s="1145"/>
      <c r="I20" s="1145"/>
      <c r="J20" s="1145"/>
      <c r="K20" s="1145"/>
      <c r="L20" s="1145"/>
      <c r="M20" s="1145"/>
      <c r="N20" s="1145"/>
      <c r="O20" s="1145"/>
      <c r="P20" s="1145"/>
      <c r="Q20" s="1145"/>
      <c r="R20" s="1146"/>
      <c r="S20" s="315"/>
      <c r="T20" s="917"/>
      <c r="U20" s="918"/>
      <c r="V20" s="919"/>
      <c r="W20" s="916"/>
      <c r="X20" s="916"/>
      <c r="Y20" s="916"/>
      <c r="Z20" s="916"/>
      <c r="AA20" s="916"/>
      <c r="AB20" s="916"/>
      <c r="AC20" s="916"/>
      <c r="AD20" s="916"/>
      <c r="AE20" s="916"/>
      <c r="AF20" s="916"/>
      <c r="AG20" s="916"/>
      <c r="AH20" s="916"/>
      <c r="AI20" s="916"/>
      <c r="AJ20" s="920"/>
      <c r="AK20" s="920"/>
      <c r="AL20" s="920"/>
      <c r="AM20" s="920"/>
      <c r="AN20" s="920"/>
      <c r="AO20" s="416"/>
      <c r="AP20" s="439"/>
    </row>
    <row r="21" spans="1:44" ht="13.8" x14ac:dyDescent="0.25">
      <c r="B21" s="295"/>
      <c r="C21" s="456"/>
      <c r="D21" s="1107"/>
      <c r="E21" s="1108"/>
      <c r="F21" s="1147"/>
      <c r="G21" s="1148"/>
      <c r="H21" s="1148"/>
      <c r="I21" s="1148"/>
      <c r="J21" s="1148"/>
      <c r="K21" s="1148"/>
      <c r="L21" s="1148"/>
      <c r="M21" s="1148"/>
      <c r="N21" s="1148"/>
      <c r="O21" s="1148"/>
      <c r="P21" s="1148"/>
      <c r="Q21" s="1148"/>
      <c r="R21" s="1149"/>
      <c r="S21" s="429"/>
      <c r="T21" s="917"/>
      <c r="U21" s="918"/>
      <c r="V21" s="919"/>
      <c r="W21" s="917"/>
      <c r="X21" s="918"/>
      <c r="Y21" s="918"/>
      <c r="Z21" s="919"/>
      <c r="AA21" s="919"/>
      <c r="AB21" s="920"/>
      <c r="AC21" s="920"/>
      <c r="AD21" s="920"/>
      <c r="AE21" s="920"/>
      <c r="AF21" s="920"/>
      <c r="AG21" s="920"/>
      <c r="AH21" s="920"/>
      <c r="AI21" s="920"/>
      <c r="AJ21" s="920"/>
      <c r="AK21" s="920"/>
      <c r="AL21" s="920"/>
      <c r="AM21" s="920"/>
      <c r="AN21" s="920"/>
      <c r="AO21" s="417"/>
      <c r="AP21" s="439"/>
    </row>
    <row r="22" spans="1:44" ht="13.8" x14ac:dyDescent="0.25">
      <c r="B22" s="295"/>
      <c r="C22" s="456"/>
      <c r="D22" s="451"/>
      <c r="E22" s="452"/>
      <c r="F22" s="1150"/>
      <c r="G22" s="1151"/>
      <c r="H22" s="1151"/>
      <c r="I22" s="1151"/>
      <c r="J22" s="1151"/>
      <c r="K22" s="1151"/>
      <c r="L22" s="1151"/>
      <c r="M22" s="1151"/>
      <c r="N22" s="1151"/>
      <c r="O22" s="1151"/>
      <c r="P22" s="1151"/>
      <c r="Q22" s="1151"/>
      <c r="R22" s="1152"/>
      <c r="S22" s="429"/>
      <c r="T22" s="917"/>
      <c r="U22" s="918"/>
      <c r="V22" s="919"/>
      <c r="W22" s="1079"/>
      <c r="X22" s="1080"/>
      <c r="Y22" s="1080"/>
      <c r="Z22" s="1080"/>
      <c r="AA22" s="920"/>
      <c r="AB22" s="920"/>
      <c r="AC22" s="920"/>
      <c r="AD22" s="920"/>
      <c r="AE22" s="920"/>
      <c r="AF22" s="920"/>
      <c r="AG22" s="920"/>
      <c r="AH22" s="920"/>
      <c r="AI22" s="920"/>
      <c r="AJ22" s="920"/>
      <c r="AK22" s="920"/>
      <c r="AL22" s="920"/>
      <c r="AM22" s="920"/>
      <c r="AN22" s="920"/>
      <c r="AO22" s="417"/>
      <c r="AP22" s="439"/>
    </row>
    <row r="23" spans="1:44" ht="13.8" x14ac:dyDescent="0.25">
      <c r="B23" s="295"/>
      <c r="C23" s="456"/>
      <c r="D23" s="451"/>
      <c r="E23" s="452"/>
      <c r="F23" s="1147"/>
      <c r="G23" s="1148"/>
      <c r="H23" s="1148"/>
      <c r="I23" s="1148"/>
      <c r="J23" s="1148"/>
      <c r="K23" s="1148"/>
      <c r="L23" s="1148"/>
      <c r="M23" s="1148"/>
      <c r="N23" s="1148"/>
      <c r="O23" s="1148"/>
      <c r="P23" s="1148"/>
      <c r="Q23" s="1148"/>
      <c r="R23" s="1149"/>
      <c r="S23" s="430"/>
      <c r="T23" s="917"/>
      <c r="U23" s="918"/>
      <c r="V23" s="919"/>
      <c r="W23" s="919"/>
      <c r="X23" s="920"/>
      <c r="Y23" s="920"/>
      <c r="Z23" s="920"/>
      <c r="AA23" s="920"/>
      <c r="AB23" s="920"/>
      <c r="AC23" s="920"/>
      <c r="AD23" s="920"/>
      <c r="AE23" s="920"/>
      <c r="AF23" s="920"/>
      <c r="AG23" s="920"/>
      <c r="AH23" s="920"/>
      <c r="AI23" s="920"/>
      <c r="AJ23" s="920"/>
      <c r="AK23" s="920"/>
      <c r="AL23" s="920"/>
      <c r="AM23" s="920"/>
      <c r="AN23" s="920"/>
      <c r="AO23" s="417"/>
      <c r="AP23" s="439"/>
    </row>
    <row r="24" spans="1:44" ht="14.4" thickBot="1" x14ac:dyDescent="0.3">
      <c r="B24" s="295"/>
      <c r="C24" s="456"/>
      <c r="D24" s="451"/>
      <c r="E24" s="452"/>
      <c r="F24" s="1147"/>
      <c r="G24" s="1148"/>
      <c r="H24" s="1148"/>
      <c r="I24" s="1148"/>
      <c r="J24" s="1148"/>
      <c r="K24" s="1148"/>
      <c r="L24" s="1148"/>
      <c r="M24" s="1148"/>
      <c r="N24" s="1148"/>
      <c r="O24" s="1148"/>
      <c r="P24" s="1148"/>
      <c r="Q24" s="1148"/>
      <c r="R24" s="1149"/>
      <c r="S24" s="430"/>
      <c r="T24" s="917"/>
      <c r="U24" s="918"/>
      <c r="V24" s="919"/>
      <c r="W24" s="1020"/>
      <c r="X24" s="1021"/>
      <c r="Y24" s="1021"/>
      <c r="Z24" s="1021"/>
      <c r="AA24" s="1021"/>
      <c r="AB24" s="1021"/>
      <c r="AC24" s="1021"/>
      <c r="AD24" s="1021"/>
      <c r="AE24" s="1021"/>
      <c r="AF24" s="1021"/>
      <c r="AG24" s="1021"/>
      <c r="AH24" s="1021"/>
      <c r="AI24" s="1021"/>
      <c r="AJ24" s="1021"/>
      <c r="AK24" s="1021"/>
      <c r="AL24" s="1021"/>
      <c r="AM24" s="1021"/>
      <c r="AN24" s="1113"/>
      <c r="AO24" s="418"/>
      <c r="AP24" s="439"/>
    </row>
    <row r="25" spans="1:44" ht="79.8" customHeight="1" thickBot="1" x14ac:dyDescent="0.3">
      <c r="B25" s="295"/>
      <c r="C25" s="456"/>
      <c r="D25" s="458"/>
      <c r="E25" s="459"/>
      <c r="F25" s="459"/>
      <c r="G25" s="459"/>
      <c r="H25" s="459"/>
      <c r="I25" s="459"/>
      <c r="J25" s="459"/>
      <c r="K25" s="460"/>
      <c r="L25" s="459"/>
      <c r="M25" s="459"/>
      <c r="N25" s="459"/>
      <c r="O25" s="459"/>
      <c r="P25" s="459"/>
      <c r="Q25" s="459"/>
      <c r="R25" s="459"/>
      <c r="S25" s="459"/>
      <c r="T25" s="459"/>
      <c r="U25" s="459"/>
      <c r="V25" s="459"/>
      <c r="W25" s="459"/>
      <c r="X25" s="459"/>
      <c r="Y25" s="459"/>
      <c r="Z25" s="459"/>
      <c r="AA25" s="459"/>
      <c r="AB25" s="459"/>
      <c r="AC25" s="459"/>
      <c r="AD25" s="459"/>
      <c r="AE25" s="459"/>
      <c r="AF25" s="459"/>
      <c r="AG25" s="459"/>
      <c r="AH25" s="459"/>
      <c r="AI25" s="459"/>
      <c r="AJ25" s="459"/>
      <c r="AK25" s="459"/>
      <c r="AL25" s="459"/>
      <c r="AM25" s="459"/>
      <c r="AN25" s="459"/>
      <c r="AO25" s="461"/>
      <c r="AP25" s="439"/>
    </row>
    <row r="26" spans="1:44" ht="18" customHeight="1" thickBot="1" x14ac:dyDescent="0.3">
      <c r="B26" s="295"/>
      <c r="C26" s="456"/>
      <c r="D26" s="783" t="s">
        <v>100</v>
      </c>
      <c r="E26" s="784"/>
      <c r="F26" s="784"/>
      <c r="G26" s="784"/>
      <c r="H26" s="784"/>
      <c r="I26" s="784"/>
      <c r="J26" s="784"/>
      <c r="K26" s="784"/>
      <c r="L26" s="784"/>
      <c r="M26" s="784"/>
      <c r="N26" s="784"/>
      <c r="O26" s="784"/>
      <c r="P26" s="784"/>
      <c r="Q26" s="784"/>
      <c r="R26" s="784"/>
      <c r="S26" s="784"/>
      <c r="T26" s="784"/>
      <c r="U26" s="784"/>
      <c r="V26" s="784"/>
      <c r="W26" s="784"/>
      <c r="X26" s="784"/>
      <c r="Y26" s="784"/>
      <c r="Z26" s="784"/>
      <c r="AA26" s="784"/>
      <c r="AB26" s="784"/>
      <c r="AC26" s="784"/>
      <c r="AD26" s="784"/>
      <c r="AE26" s="784"/>
      <c r="AF26" s="784"/>
      <c r="AG26" s="784"/>
      <c r="AH26" s="784"/>
      <c r="AI26" s="784"/>
      <c r="AJ26" s="784"/>
      <c r="AK26" s="784"/>
      <c r="AL26" s="784"/>
      <c r="AM26" s="784"/>
      <c r="AN26" s="784"/>
      <c r="AO26" s="784"/>
      <c r="AP26" s="876"/>
    </row>
    <row r="27" spans="1:44" ht="25.2" customHeight="1" x14ac:dyDescent="0.25">
      <c r="B27" s="295"/>
      <c r="C27" s="456"/>
      <c r="D27" s="462"/>
      <c r="E27" s="463"/>
      <c r="F27" s="464"/>
      <c r="G27" s="453"/>
      <c r="H27" s="453"/>
      <c r="I27" s="453"/>
      <c r="J27" s="453"/>
      <c r="K27" s="453"/>
      <c r="L27" s="465" t="s">
        <v>101</v>
      </c>
      <c r="M27" s="466"/>
      <c r="N27" s="466"/>
      <c r="O27" s="466"/>
      <c r="P27" s="466"/>
      <c r="Q27" s="466"/>
      <c r="R27" s="466"/>
      <c r="S27" s="466"/>
      <c r="T27" s="466"/>
      <c r="U27" s="466"/>
      <c r="V27" s="466"/>
      <c r="W27" s="467"/>
      <c r="X27" s="467"/>
      <c r="Y27" s="467"/>
      <c r="Z27" s="467"/>
      <c r="AA27" s="467"/>
      <c r="AB27" s="467"/>
      <c r="AC27" s="467"/>
      <c r="AD27" s="467"/>
      <c r="AE27" s="467"/>
      <c r="AF27" s="467"/>
      <c r="AG27" s="467"/>
      <c r="AH27" s="467"/>
      <c r="AI27" s="467"/>
      <c r="AJ27" s="464"/>
      <c r="AK27" s="466"/>
      <c r="AL27" s="466"/>
      <c r="AM27" s="466"/>
      <c r="AN27" s="466"/>
      <c r="AO27" s="468"/>
      <c r="AP27" s="439"/>
    </row>
    <row r="28" spans="1:44" ht="15.6" customHeight="1" x14ac:dyDescent="0.25">
      <c r="B28" s="47" t="s">
        <v>90</v>
      </c>
      <c r="C28" s="456"/>
      <c r="D28" s="458"/>
      <c r="E28" s="469"/>
      <c r="F28" s="470"/>
      <c r="G28" s="452"/>
      <c r="H28" s="452"/>
      <c r="I28" s="452"/>
      <c r="J28" s="452"/>
      <c r="K28" s="452"/>
      <c r="L28" s="1100" t="str">
        <f>IF(AND(OR(P9=E145,P9=E146),OR(S20&gt;325,S21&gt;325,S22&gt;325,S23&gt;325,S24&gt;325)),E180," ")</f>
        <v xml:space="preserve"> </v>
      </c>
      <c r="M28" s="1101"/>
      <c r="N28" s="1101"/>
      <c r="O28" s="1101"/>
      <c r="P28" s="1101"/>
      <c r="Q28" s="1101"/>
      <c r="R28" s="1101"/>
      <c r="S28" s="1101"/>
      <c r="T28" s="1101"/>
      <c r="U28" s="1101"/>
      <c r="V28" s="1101"/>
      <c r="W28" s="1102"/>
      <c r="X28" s="471"/>
      <c r="Y28" s="471"/>
      <c r="Z28" s="471"/>
      <c r="AA28" s="471"/>
      <c r="AB28" s="471"/>
      <c r="AC28" s="471"/>
      <c r="AD28" s="471"/>
      <c r="AE28" s="471"/>
      <c r="AF28" s="471"/>
      <c r="AG28" s="471"/>
      <c r="AH28" s="471"/>
      <c r="AI28" s="471"/>
      <c r="AJ28" s="470"/>
      <c r="AK28" s="459"/>
      <c r="AL28" s="459"/>
      <c r="AM28" s="459"/>
      <c r="AN28" s="459"/>
      <c r="AO28" s="461"/>
      <c r="AP28" s="439"/>
      <c r="AR28" s="20" t="s">
        <v>22</v>
      </c>
    </row>
    <row r="29" spans="1:44" ht="15.6" customHeight="1" x14ac:dyDescent="0.25">
      <c r="B29" s="295"/>
      <c r="C29" s="456"/>
      <c r="D29" s="458"/>
      <c r="E29" s="469"/>
      <c r="F29" s="470"/>
      <c r="G29" s="452"/>
      <c r="H29" s="452"/>
      <c r="I29" s="452"/>
      <c r="J29" s="452"/>
      <c r="K29" s="452"/>
      <c r="L29" s="472" t="s">
        <v>605</v>
      </c>
      <c r="M29" s="470"/>
      <c r="N29" s="470"/>
      <c r="O29" s="470"/>
      <c r="P29" s="470"/>
      <c r="Q29" s="470"/>
      <c r="R29" s="471"/>
      <c r="S29" s="471"/>
      <c r="T29" s="471"/>
      <c r="U29" s="471"/>
      <c r="V29" s="1033">
        <f>'GHG Calculator Checklist'!H70</f>
        <v>0</v>
      </c>
      <c r="W29" s="1034"/>
      <c r="X29" s="471"/>
      <c r="Y29" s="471"/>
      <c r="Z29" s="471"/>
      <c r="AA29" s="471"/>
      <c r="AB29" s="471"/>
      <c r="AC29" s="471"/>
      <c r="AD29" s="471"/>
      <c r="AE29" s="471"/>
      <c r="AF29" s="471"/>
      <c r="AG29" s="471"/>
      <c r="AH29" s="471"/>
      <c r="AI29" s="471"/>
      <c r="AJ29" s="470"/>
      <c r="AK29" s="459"/>
      <c r="AL29" s="459"/>
      <c r="AM29" s="459"/>
      <c r="AN29" s="459"/>
      <c r="AO29" s="461"/>
      <c r="AP29" s="439"/>
    </row>
    <row r="30" spans="1:44" ht="15.6" customHeight="1" x14ac:dyDescent="0.25">
      <c r="C30" s="456"/>
      <c r="D30" s="458"/>
      <c r="E30" s="469"/>
      <c r="F30" s="470"/>
      <c r="G30" s="452"/>
      <c r="H30" s="452"/>
      <c r="I30" s="452"/>
      <c r="J30" s="452"/>
      <c r="K30" s="452"/>
      <c r="L30" s="473" t="s">
        <v>606</v>
      </c>
      <c r="M30" s="474"/>
      <c r="N30" s="474"/>
      <c r="O30" s="474"/>
      <c r="P30" s="474"/>
      <c r="Q30" s="474"/>
      <c r="R30" s="474"/>
      <c r="S30" s="474"/>
      <c r="T30" s="471"/>
      <c r="U30" s="471"/>
      <c r="V30" s="1156" t="s">
        <v>102</v>
      </c>
      <c r="W30" s="1157"/>
      <c r="X30" s="471"/>
      <c r="Y30" s="471"/>
      <c r="Z30" s="471"/>
      <c r="AA30" s="471"/>
      <c r="AB30" s="471"/>
      <c r="AC30" s="471"/>
      <c r="AD30" s="471"/>
      <c r="AE30" s="471"/>
      <c r="AF30" s="471"/>
      <c r="AG30" s="471"/>
      <c r="AH30" s="471"/>
      <c r="AI30" s="471"/>
      <c r="AJ30" s="470"/>
      <c r="AK30" s="459"/>
      <c r="AL30" s="459"/>
      <c r="AM30" s="459"/>
      <c r="AN30" s="459"/>
      <c r="AO30" s="461"/>
      <c r="AP30" s="439"/>
    </row>
    <row r="31" spans="1:44" ht="26.55" customHeight="1" thickBot="1" x14ac:dyDescent="0.3">
      <c r="C31" s="456"/>
      <c r="D31" s="458"/>
      <c r="E31" s="471"/>
      <c r="F31" s="471"/>
      <c r="G31" s="471"/>
      <c r="H31" s="471"/>
      <c r="I31" s="471"/>
      <c r="J31" s="471"/>
      <c r="K31" s="471"/>
      <c r="L31" s="475" t="s">
        <v>486</v>
      </c>
      <c r="M31" s="470"/>
      <c r="N31" s="452"/>
      <c r="O31" s="452"/>
      <c r="P31" s="452"/>
      <c r="Q31" s="452"/>
      <c r="R31" s="452"/>
      <c r="S31" s="452"/>
      <c r="T31" s="452"/>
      <c r="U31" s="452"/>
      <c r="V31" s="452"/>
      <c r="W31" s="452"/>
      <c r="X31" s="452"/>
      <c r="Y31" s="452"/>
      <c r="Z31" s="452"/>
      <c r="AA31" s="452"/>
      <c r="AB31" s="471"/>
      <c r="AC31" s="471"/>
      <c r="AD31" s="459"/>
      <c r="AE31" s="471"/>
      <c r="AF31" s="471"/>
      <c r="AG31" s="471"/>
      <c r="AH31" s="471"/>
      <c r="AI31" s="471"/>
      <c r="AJ31" s="471"/>
      <c r="AK31" s="471"/>
      <c r="AL31" s="471"/>
      <c r="AM31" s="471"/>
      <c r="AN31" s="471"/>
      <c r="AO31" s="461"/>
      <c r="AP31" s="439"/>
    </row>
    <row r="32" spans="1:44" ht="18" customHeight="1" x14ac:dyDescent="0.25">
      <c r="C32" s="456"/>
      <c r="D32" s="458"/>
      <c r="E32" s="471"/>
      <c r="F32" s="471"/>
      <c r="G32" s="471"/>
      <c r="H32" s="471"/>
      <c r="I32" s="471"/>
      <c r="J32" s="471"/>
      <c r="K32" s="471"/>
      <c r="L32" s="1022" t="s">
        <v>103</v>
      </c>
      <c r="M32" s="1023"/>
      <c r="N32" s="1023"/>
      <c r="O32" s="1023"/>
      <c r="P32" s="1024"/>
      <c r="Q32" s="1022" t="s">
        <v>104</v>
      </c>
      <c r="R32" s="1023"/>
      <c r="S32" s="1023"/>
      <c r="T32" s="1023"/>
      <c r="U32" s="1024"/>
      <c r="V32" s="825" t="s">
        <v>105</v>
      </c>
      <c r="W32" s="825"/>
      <c r="X32" s="825"/>
      <c r="Y32" s="825"/>
      <c r="Z32" s="825"/>
      <c r="AA32" s="826"/>
      <c r="AB32" s="824" t="s">
        <v>632</v>
      </c>
      <c r="AC32" s="825"/>
      <c r="AD32" s="825"/>
      <c r="AE32" s="825"/>
      <c r="AF32" s="825"/>
      <c r="AG32" s="825"/>
      <c r="AH32" s="826"/>
      <c r="AI32" s="471"/>
      <c r="AJ32" s="471"/>
      <c r="AK32" s="471"/>
      <c r="AL32" s="471"/>
      <c r="AM32" s="471"/>
      <c r="AN32" s="471"/>
      <c r="AO32" s="461"/>
      <c r="AP32" s="439"/>
      <c r="AQ32" s="433" t="s">
        <v>675</v>
      </c>
    </row>
    <row r="33" spans="2:42" ht="12" customHeight="1" thickBot="1" x14ac:dyDescent="0.3">
      <c r="C33" s="456"/>
      <c r="D33" s="458"/>
      <c r="E33" s="471"/>
      <c r="F33" s="471"/>
      <c r="G33" s="471"/>
      <c r="H33" s="471"/>
      <c r="I33" s="471"/>
      <c r="J33" s="471"/>
      <c r="K33" s="471"/>
      <c r="L33" s="1025"/>
      <c r="M33" s="1026"/>
      <c r="N33" s="1026"/>
      <c r="O33" s="1026"/>
      <c r="P33" s="1027"/>
      <c r="Q33" s="1025"/>
      <c r="R33" s="1026"/>
      <c r="S33" s="1026"/>
      <c r="T33" s="1026"/>
      <c r="U33" s="1027"/>
      <c r="V33" s="828"/>
      <c r="W33" s="828"/>
      <c r="X33" s="828"/>
      <c r="Y33" s="828"/>
      <c r="Z33" s="828"/>
      <c r="AA33" s="829"/>
      <c r="AB33" s="827"/>
      <c r="AC33" s="828"/>
      <c r="AD33" s="828"/>
      <c r="AE33" s="828"/>
      <c r="AF33" s="828"/>
      <c r="AG33" s="828"/>
      <c r="AH33" s="829"/>
      <c r="AI33" s="471"/>
      <c r="AJ33" s="471"/>
      <c r="AK33" s="471"/>
      <c r="AL33" s="471"/>
      <c r="AM33" s="471"/>
      <c r="AN33" s="471"/>
      <c r="AO33" s="461"/>
      <c r="AP33" s="439"/>
    </row>
    <row r="34" spans="2:42" ht="22.8" customHeight="1" thickBot="1" x14ac:dyDescent="0.3">
      <c r="B34" s="295"/>
      <c r="C34" s="456"/>
      <c r="D34" s="458"/>
      <c r="E34" s="471"/>
      <c r="F34" s="471"/>
      <c r="G34" s="471"/>
      <c r="H34" s="471"/>
      <c r="I34" s="471"/>
      <c r="J34" s="471"/>
      <c r="K34" s="471"/>
      <c r="L34" s="1153" t="str">
        <f>IF(P13=E182,"N/A",ROUND(L340,0))</f>
        <v>N/A</v>
      </c>
      <c r="M34" s="1154"/>
      <c r="N34" s="1154"/>
      <c r="O34" s="1154"/>
      <c r="P34" s="1155"/>
      <c r="Q34" s="1173" t="str">
        <f>IF(P13=E182,"N/A",AY203)</f>
        <v>N/A</v>
      </c>
      <c r="R34" s="1174"/>
      <c r="S34" s="1174"/>
      <c r="T34" s="1174"/>
      <c r="U34" s="1175"/>
      <c r="V34" s="1103" t="str">
        <f>IF(P13=E182,"N/A",ROUND(AB340,0))</f>
        <v>N/A</v>
      </c>
      <c r="W34" s="1104"/>
      <c r="X34" s="1104"/>
      <c r="Y34" s="1104"/>
      <c r="Z34" s="1104"/>
      <c r="AA34" s="1105"/>
      <c r="AB34" s="821" t="str">
        <f>IF(AO20=2823, 26,
    IF(AO20=2768, 25,
        IF(AO20=2851, 27,
            "Double check the HDD"
        )
    )
)</f>
        <v>Double check the HDD</v>
      </c>
      <c r="AC34" s="822"/>
      <c r="AD34" s="822"/>
      <c r="AE34" s="822"/>
      <c r="AF34" s="822"/>
      <c r="AG34" s="822"/>
      <c r="AH34" s="823"/>
      <c r="AI34" s="471"/>
      <c r="AJ34" s="471"/>
      <c r="AK34" s="471"/>
      <c r="AL34" s="471"/>
      <c r="AM34" s="471"/>
      <c r="AN34" s="471"/>
      <c r="AO34" s="461"/>
      <c r="AP34" s="439"/>
    </row>
    <row r="35" spans="2:42" ht="15.6" customHeight="1" thickBot="1" x14ac:dyDescent="0.3">
      <c r="B35" s="295"/>
      <c r="C35" s="456"/>
      <c r="D35" s="451"/>
      <c r="E35" s="471"/>
      <c r="F35" s="471"/>
      <c r="G35" s="471"/>
      <c r="H35" s="471"/>
      <c r="I35" s="471"/>
      <c r="J35" s="471"/>
      <c r="K35" s="476" t="s">
        <v>106</v>
      </c>
      <c r="L35" s="830" t="str">
        <f>IF(P13=E182,"N/A",IF(L34&lt;=Q34,"Yes","No"))</f>
        <v>N/A</v>
      </c>
      <c r="M35" s="831"/>
      <c r="N35" s="831"/>
      <c r="O35" s="831"/>
      <c r="P35" s="831"/>
      <c r="Q35" s="831"/>
      <c r="R35" s="831"/>
      <c r="S35" s="831"/>
      <c r="T35" s="831"/>
      <c r="U35" s="832"/>
      <c r="V35" s="830" t="str">
        <f>IF(AB34="Double check the HDD",
    "No",
    IF(P13=E182,
        "N/A",
        IF(V34&lt;AB34,
            "Yes",
            "No"
        )
    )
)</f>
        <v>No</v>
      </c>
      <c r="W35" s="831"/>
      <c r="X35" s="831"/>
      <c r="Y35" s="831"/>
      <c r="Z35" s="831"/>
      <c r="AA35" s="831"/>
      <c r="AB35" s="831"/>
      <c r="AC35" s="831"/>
      <c r="AD35" s="831"/>
      <c r="AE35" s="831"/>
      <c r="AF35" s="831"/>
      <c r="AG35" s="831"/>
      <c r="AH35" s="832"/>
      <c r="AI35" s="471"/>
      <c r="AJ35" s="471"/>
      <c r="AK35" s="471"/>
      <c r="AL35" s="471"/>
      <c r="AM35" s="471"/>
      <c r="AN35" s="471"/>
      <c r="AO35" s="471"/>
      <c r="AP35" s="477"/>
    </row>
    <row r="36" spans="2:42" ht="15.6" customHeight="1" x14ac:dyDescent="0.25">
      <c r="B36" s="295"/>
      <c r="C36" s="456"/>
      <c r="D36" s="451"/>
      <c r="E36" s="471"/>
      <c r="F36" s="471"/>
      <c r="G36" s="471"/>
      <c r="H36" s="471"/>
      <c r="I36" s="471"/>
      <c r="J36" s="471"/>
      <c r="K36" s="476" t="s">
        <v>107</v>
      </c>
      <c r="L36" s="471"/>
      <c r="M36" s="471"/>
      <c r="N36" s="471"/>
      <c r="O36" s="471"/>
      <c r="P36" s="471"/>
      <c r="Q36" s="471"/>
      <c r="R36" s="471"/>
      <c r="S36" s="471"/>
      <c r="T36" s="471"/>
      <c r="U36" s="471"/>
      <c r="V36" s="471"/>
      <c r="W36" s="471"/>
      <c r="X36" s="471"/>
      <c r="Y36" s="471"/>
      <c r="Z36" s="471"/>
      <c r="AA36" s="471"/>
      <c r="AB36" s="471"/>
      <c r="AC36" s="471"/>
      <c r="AD36" s="471"/>
      <c r="AE36" s="471"/>
      <c r="AF36" s="471"/>
      <c r="AG36" s="471"/>
      <c r="AH36" s="459"/>
      <c r="AI36" s="459"/>
      <c r="AJ36" s="471"/>
      <c r="AK36" s="471"/>
      <c r="AL36" s="471"/>
      <c r="AM36" s="471"/>
      <c r="AN36" s="471"/>
      <c r="AO36" s="454"/>
      <c r="AP36" s="439"/>
    </row>
    <row r="37" spans="2:42" ht="23.55" customHeight="1" thickBot="1" x14ac:dyDescent="0.3">
      <c r="B37" s="295"/>
      <c r="C37" s="456"/>
      <c r="D37" s="451"/>
      <c r="E37" s="471"/>
      <c r="F37" s="471"/>
      <c r="G37" s="471"/>
      <c r="H37" s="471"/>
      <c r="I37" s="471"/>
      <c r="J37" s="471"/>
      <c r="K37" s="471"/>
      <c r="L37" s="478" t="s">
        <v>108</v>
      </c>
      <c r="M37" s="452"/>
      <c r="N37" s="452"/>
      <c r="O37" s="452"/>
      <c r="P37" s="452"/>
      <c r="Q37" s="452"/>
      <c r="R37" s="452"/>
      <c r="S37" s="452"/>
      <c r="T37" s="452"/>
      <c r="U37" s="452"/>
      <c r="V37" s="452"/>
      <c r="W37" s="452"/>
      <c r="X37" s="452"/>
      <c r="Y37" s="452"/>
      <c r="Z37" s="452"/>
      <c r="AA37" s="452"/>
      <c r="AB37" s="452"/>
      <c r="AC37" s="471"/>
      <c r="AD37" s="452"/>
      <c r="AE37" s="452"/>
      <c r="AF37" s="452"/>
      <c r="AG37" s="452"/>
      <c r="AH37" s="471"/>
      <c r="AI37" s="471"/>
      <c r="AJ37" s="471"/>
      <c r="AK37" s="471"/>
      <c r="AL37" s="471"/>
      <c r="AM37" s="471"/>
      <c r="AN37" s="471"/>
      <c r="AO37" s="454"/>
      <c r="AP37" s="439"/>
    </row>
    <row r="38" spans="2:42" ht="15.6" customHeight="1" thickBot="1" x14ac:dyDescent="0.3">
      <c r="B38" s="295"/>
      <c r="C38" s="456"/>
      <c r="D38" s="451"/>
      <c r="E38" s="471"/>
      <c r="F38" s="471"/>
      <c r="G38" s="471"/>
      <c r="H38" s="471"/>
      <c r="I38" s="471"/>
      <c r="J38" s="471"/>
      <c r="K38" s="471"/>
      <c r="L38" s="1030" t="s">
        <v>109</v>
      </c>
      <c r="M38" s="1031"/>
      <c r="N38" s="1031"/>
      <c r="O38" s="1031"/>
      <c r="P38" s="1031"/>
      <c r="Q38" s="1032"/>
      <c r="R38" s="1028" t="s">
        <v>110</v>
      </c>
      <c r="S38" s="1029"/>
      <c r="T38" s="1029"/>
      <c r="U38" s="1029"/>
      <c r="V38" s="1029"/>
      <c r="W38" s="1029"/>
      <c r="X38" s="1029"/>
      <c r="Y38" s="1029"/>
      <c r="Z38" s="1029"/>
      <c r="AA38" s="1029"/>
      <c r="AB38" s="1029"/>
      <c r="AC38" s="1029"/>
      <c r="AD38" s="1029"/>
      <c r="AE38" s="1029"/>
      <c r="AF38" s="1030" t="s">
        <v>111</v>
      </c>
      <c r="AG38" s="1031"/>
      <c r="AH38" s="1031"/>
      <c r="AI38" s="1031"/>
      <c r="AJ38" s="1031"/>
      <c r="AK38" s="1031"/>
      <c r="AL38" s="1032"/>
      <c r="AM38" s="471"/>
      <c r="AN38" s="471"/>
      <c r="AO38" s="454"/>
      <c r="AP38" s="439"/>
    </row>
    <row r="39" spans="2:42" ht="15.6" customHeight="1" x14ac:dyDescent="0.25">
      <c r="B39" s="295"/>
      <c r="C39" s="456"/>
      <c r="D39" s="451"/>
      <c r="E39" s="479"/>
      <c r="F39" s="479"/>
      <c r="G39" s="471"/>
      <c r="H39" s="471"/>
      <c r="I39" s="471"/>
      <c r="J39" s="471"/>
      <c r="K39" s="471"/>
      <c r="L39" s="1022" t="s">
        <v>112</v>
      </c>
      <c r="M39" s="1023"/>
      <c r="N39" s="1024"/>
      <c r="O39" s="1022" t="s">
        <v>113</v>
      </c>
      <c r="P39" s="1023"/>
      <c r="Q39" s="1024"/>
      <c r="R39" s="1022" t="s">
        <v>114</v>
      </c>
      <c r="S39" s="1023"/>
      <c r="T39" s="1023"/>
      <c r="U39" s="1024"/>
      <c r="V39" s="1022" t="s">
        <v>113</v>
      </c>
      <c r="W39" s="1023"/>
      <c r="X39" s="1024"/>
      <c r="Y39" s="1023" t="s">
        <v>115</v>
      </c>
      <c r="Z39" s="1023"/>
      <c r="AA39" s="1023"/>
      <c r="AB39" s="1024"/>
      <c r="AC39" s="1022" t="s">
        <v>116</v>
      </c>
      <c r="AD39" s="1023"/>
      <c r="AE39" s="1023"/>
      <c r="AF39" s="1158" t="s">
        <v>117</v>
      </c>
      <c r="AG39" s="1159"/>
      <c r="AH39" s="1159"/>
      <c r="AI39" s="1159"/>
      <c r="AJ39" s="1159"/>
      <c r="AK39" s="1159"/>
      <c r="AL39" s="1160"/>
      <c r="AM39" s="471"/>
      <c r="AN39" s="471"/>
      <c r="AO39" s="454"/>
      <c r="AP39" s="439"/>
    </row>
    <row r="40" spans="2:42" ht="15.6" customHeight="1" thickBot="1" x14ac:dyDescent="0.3">
      <c r="B40" s="295"/>
      <c r="C40" s="456"/>
      <c r="D40" s="451"/>
      <c r="E40" s="471"/>
      <c r="F40" s="471"/>
      <c r="G40" s="471"/>
      <c r="H40" s="471"/>
      <c r="I40" s="471"/>
      <c r="J40" s="471"/>
      <c r="K40" s="471"/>
      <c r="L40" s="1025"/>
      <c r="M40" s="1026"/>
      <c r="N40" s="1027"/>
      <c r="O40" s="1025"/>
      <c r="P40" s="1026"/>
      <c r="Q40" s="1027"/>
      <c r="R40" s="1025"/>
      <c r="S40" s="1026"/>
      <c r="T40" s="1026"/>
      <c r="U40" s="1027"/>
      <c r="V40" s="1025"/>
      <c r="W40" s="1026"/>
      <c r="X40" s="1027"/>
      <c r="Y40" s="1026"/>
      <c r="Z40" s="1026"/>
      <c r="AA40" s="1026"/>
      <c r="AB40" s="1027"/>
      <c r="AC40" s="1025"/>
      <c r="AD40" s="1026"/>
      <c r="AE40" s="1026"/>
      <c r="AF40" s="1161"/>
      <c r="AG40" s="1162"/>
      <c r="AH40" s="1162"/>
      <c r="AI40" s="1162"/>
      <c r="AJ40" s="1162"/>
      <c r="AK40" s="1162"/>
      <c r="AL40" s="1163"/>
      <c r="AM40" s="471"/>
      <c r="AN40" s="471"/>
      <c r="AO40" s="454"/>
      <c r="AP40" s="439"/>
    </row>
    <row r="41" spans="2:42" ht="15.6" customHeight="1" thickBot="1" x14ac:dyDescent="0.3">
      <c r="B41" s="295"/>
      <c r="C41" s="456"/>
      <c r="D41" s="451"/>
      <c r="E41" s="471"/>
      <c r="F41" s="471"/>
      <c r="G41" s="471"/>
      <c r="H41" s="471"/>
      <c r="I41" s="471"/>
      <c r="J41" s="471"/>
      <c r="K41" s="471"/>
      <c r="L41" s="1114" t="s">
        <v>118</v>
      </c>
      <c r="M41" s="1115"/>
      <c r="N41" s="1115"/>
      <c r="O41" s="1115"/>
      <c r="P41" s="1115"/>
      <c r="Q41" s="1116"/>
      <c r="R41" s="1117" t="s">
        <v>118</v>
      </c>
      <c r="S41" s="1118"/>
      <c r="T41" s="1118"/>
      <c r="U41" s="1118"/>
      <c r="V41" s="1118"/>
      <c r="W41" s="1118"/>
      <c r="X41" s="1119"/>
      <c r="Y41" s="1117" t="s">
        <v>119</v>
      </c>
      <c r="Z41" s="1118"/>
      <c r="AA41" s="1118"/>
      <c r="AB41" s="1118"/>
      <c r="AC41" s="1118"/>
      <c r="AD41" s="1118"/>
      <c r="AE41" s="1118"/>
      <c r="AF41" s="1164"/>
      <c r="AG41" s="1165"/>
      <c r="AH41" s="1165"/>
      <c r="AI41" s="1165"/>
      <c r="AJ41" s="1165"/>
      <c r="AK41" s="1165"/>
      <c r="AL41" s="1166"/>
      <c r="AM41" s="471"/>
      <c r="AN41" s="471"/>
      <c r="AO41" s="454"/>
      <c r="AP41" s="439"/>
    </row>
    <row r="42" spans="2:42" ht="15.6" customHeight="1" x14ac:dyDescent="0.25">
      <c r="B42" s="295"/>
      <c r="C42" s="456"/>
      <c r="D42" s="451"/>
      <c r="E42" s="471"/>
      <c r="F42" s="471"/>
      <c r="G42" s="471"/>
      <c r="H42" s="471"/>
      <c r="I42" s="471"/>
      <c r="J42" s="471"/>
      <c r="K42" s="471"/>
      <c r="L42" s="1081">
        <f>SUM(AP174:AP178)</f>
        <v>0</v>
      </c>
      <c r="M42" s="1082"/>
      <c r="N42" s="1083"/>
      <c r="O42" s="1058">
        <f>(P10)*265</f>
        <v>0</v>
      </c>
      <c r="P42" s="1059"/>
      <c r="Q42" s="1059"/>
      <c r="R42" s="1081">
        <f>L42</f>
        <v>0</v>
      </c>
      <c r="S42" s="1082"/>
      <c r="T42" s="1082"/>
      <c r="U42" s="1082"/>
      <c r="V42" s="1059">
        <f>(P10)*500</f>
        <v>0</v>
      </c>
      <c r="W42" s="1059"/>
      <c r="X42" s="1142"/>
      <c r="Y42" s="1167" t="e">
        <f>R42/SUM(S20:V24)</f>
        <v>#DIV/0!</v>
      </c>
      <c r="Z42" s="1168"/>
      <c r="AA42" s="1168"/>
      <c r="AB42" s="1168"/>
      <c r="AC42" s="1052"/>
      <c r="AD42" s="1052"/>
      <c r="AE42" s="1053"/>
      <c r="AF42" s="480" t="s">
        <v>212</v>
      </c>
      <c r="AG42" s="481" t="s">
        <v>120</v>
      </c>
      <c r="AH42" s="482"/>
      <c r="AI42" s="482"/>
      <c r="AJ42" s="482"/>
      <c r="AK42" s="482"/>
      <c r="AL42" s="483"/>
      <c r="AM42" s="471"/>
      <c r="AN42" s="471"/>
      <c r="AO42" s="454"/>
      <c r="AP42" s="439"/>
    </row>
    <row r="43" spans="2:42" ht="15.6" customHeight="1" x14ac:dyDescent="0.25">
      <c r="B43" s="295"/>
      <c r="C43" s="456"/>
      <c r="D43" s="451"/>
      <c r="E43" s="471"/>
      <c r="F43" s="471"/>
      <c r="G43" s="471"/>
      <c r="H43" s="471"/>
      <c r="I43" s="471"/>
      <c r="J43" s="471"/>
      <c r="K43" s="471"/>
      <c r="L43" s="1084"/>
      <c r="M43" s="1085"/>
      <c r="N43" s="1086"/>
      <c r="O43" s="1060"/>
      <c r="P43" s="1061"/>
      <c r="Q43" s="1061"/>
      <c r="R43" s="1084"/>
      <c r="S43" s="1085"/>
      <c r="T43" s="1085"/>
      <c r="U43" s="1085"/>
      <c r="V43" s="1061"/>
      <c r="W43" s="1061"/>
      <c r="X43" s="1143"/>
      <c r="Y43" s="1169"/>
      <c r="Z43" s="1170"/>
      <c r="AA43" s="1170"/>
      <c r="AB43" s="1170"/>
      <c r="AC43" s="1054"/>
      <c r="AD43" s="1054"/>
      <c r="AE43" s="1055"/>
      <c r="AF43" s="484" t="s">
        <v>212</v>
      </c>
      <c r="AG43" s="481" t="s">
        <v>121</v>
      </c>
      <c r="AH43" s="482"/>
      <c r="AI43" s="482"/>
      <c r="AJ43" s="482"/>
      <c r="AK43" s="482"/>
      <c r="AL43" s="483"/>
      <c r="AM43" s="471"/>
      <c r="AN43" s="471"/>
      <c r="AO43" s="454"/>
      <c r="AP43" s="439"/>
    </row>
    <row r="44" spans="2:42" ht="14.4" thickBot="1" x14ac:dyDescent="0.3">
      <c r="B44" s="295"/>
      <c r="C44" s="456"/>
      <c r="D44" s="442"/>
      <c r="E44" s="471"/>
      <c r="F44" s="471"/>
      <c r="G44" s="471"/>
      <c r="H44" s="471"/>
      <c r="I44" s="471"/>
      <c r="J44" s="471"/>
      <c r="K44" s="471"/>
      <c r="L44" s="1087"/>
      <c r="M44" s="1088"/>
      <c r="N44" s="1089"/>
      <c r="O44" s="1062"/>
      <c r="P44" s="1063"/>
      <c r="Q44" s="1063"/>
      <c r="R44" s="1087"/>
      <c r="S44" s="1088"/>
      <c r="T44" s="1088"/>
      <c r="U44" s="1088"/>
      <c r="V44" s="1063"/>
      <c r="W44" s="1063"/>
      <c r="X44" s="1112"/>
      <c r="Y44" s="1171"/>
      <c r="Z44" s="1172"/>
      <c r="AA44" s="1172"/>
      <c r="AB44" s="1172"/>
      <c r="AC44" s="1056"/>
      <c r="AD44" s="1056"/>
      <c r="AE44" s="1057"/>
      <c r="AF44" s="485" t="s">
        <v>212</v>
      </c>
      <c r="AG44" s="486" t="s">
        <v>122</v>
      </c>
      <c r="AH44" s="487"/>
      <c r="AI44" s="488"/>
      <c r="AJ44" s="488"/>
      <c r="AK44" s="488"/>
      <c r="AL44" s="489"/>
      <c r="AM44" s="444"/>
      <c r="AN44" s="444"/>
      <c r="AO44" s="446"/>
      <c r="AP44" s="439"/>
    </row>
    <row r="45" spans="2:42" ht="14.55" customHeight="1" thickBot="1" x14ac:dyDescent="0.3">
      <c r="B45" s="295"/>
      <c r="C45" s="456"/>
      <c r="D45" s="442"/>
      <c r="E45" s="444"/>
      <c r="F45" s="444"/>
      <c r="G45" s="490"/>
      <c r="H45" s="469"/>
      <c r="I45" s="490"/>
      <c r="J45" s="490"/>
      <c r="K45" s="491" t="s">
        <v>123</v>
      </c>
      <c r="L45" s="1138" t="str">
        <f>IF(P13=E184,"N/A",IF(O42&gt;=L42,"Yes","No"))</f>
        <v>Yes</v>
      </c>
      <c r="M45" s="1139"/>
      <c r="N45" s="1139"/>
      <c r="O45" s="1139"/>
      <c r="P45" s="1139"/>
      <c r="Q45" s="1140"/>
      <c r="R45" s="1062" t="e">
        <f>IF(P13=E184,"N/A",IF(AND(V42&gt;=R42,AC42&gt;=Y42),"Yes","No"))</f>
        <v>#DIV/0!</v>
      </c>
      <c r="S45" s="1063"/>
      <c r="T45" s="1063"/>
      <c r="U45" s="1063"/>
      <c r="V45" s="1063"/>
      <c r="W45" s="1063"/>
      <c r="X45" s="1063"/>
      <c r="Y45" s="1063"/>
      <c r="Z45" s="1063"/>
      <c r="AA45" s="1063"/>
      <c r="AB45" s="1063"/>
      <c r="AC45" s="1063"/>
      <c r="AD45" s="1063"/>
      <c r="AE45" s="1112"/>
      <c r="AF45" s="1120" t="str">
        <f>IF(P13=E184,"N/A",(IF(OR(AF42="N",AF43="N",AF44="N"),"No","Yes")))</f>
        <v>No</v>
      </c>
      <c r="AG45" s="1121"/>
      <c r="AH45" s="1121"/>
      <c r="AI45" s="1121"/>
      <c r="AJ45" s="1121"/>
      <c r="AK45" s="1121"/>
      <c r="AL45" s="1122"/>
      <c r="AM45" s="444"/>
      <c r="AN45" s="444"/>
      <c r="AO45" s="446"/>
      <c r="AP45" s="439"/>
    </row>
    <row r="46" spans="2:42" ht="14.55" customHeight="1" thickBot="1" x14ac:dyDescent="0.3">
      <c r="B46" s="295"/>
      <c r="C46" s="456"/>
      <c r="D46" s="442"/>
      <c r="E46" s="444"/>
      <c r="F46" s="490"/>
      <c r="G46" s="490"/>
      <c r="H46" s="469"/>
      <c r="I46" s="490"/>
      <c r="J46" s="490"/>
      <c r="K46" s="491" t="s">
        <v>124</v>
      </c>
      <c r="L46" s="1123" t="e">
        <f>IF(P13=E184,"N/A",IF(OR(L45="Yes",R45="Yes",AF45="Yes"),"Yes","No"))</f>
        <v>#DIV/0!</v>
      </c>
      <c r="M46" s="1124"/>
      <c r="N46" s="1124"/>
      <c r="O46" s="1124"/>
      <c r="P46" s="1124"/>
      <c r="Q46" s="1125"/>
      <c r="R46" s="444"/>
      <c r="S46" s="444"/>
      <c r="T46" s="444"/>
      <c r="U46" s="444"/>
      <c r="V46" s="444"/>
      <c r="W46" s="444"/>
      <c r="X46" s="444"/>
      <c r="Y46" s="444"/>
      <c r="Z46" s="444"/>
      <c r="AA46" s="444"/>
      <c r="AB46" s="444"/>
      <c r="AC46" s="444"/>
      <c r="AD46" s="444"/>
      <c r="AE46" s="444"/>
      <c r="AF46" s="444"/>
      <c r="AG46" s="444"/>
      <c r="AH46" s="444"/>
      <c r="AI46" s="444"/>
      <c r="AJ46" s="444"/>
      <c r="AK46" s="444"/>
      <c r="AL46" s="444"/>
      <c r="AM46" s="444"/>
      <c r="AN46" s="444"/>
      <c r="AO46" s="446"/>
      <c r="AP46" s="439"/>
    </row>
    <row r="47" spans="2:42" ht="14.55" customHeight="1" x14ac:dyDescent="0.25">
      <c r="B47" s="295"/>
      <c r="C47" s="456"/>
      <c r="D47" s="442"/>
      <c r="E47" s="444"/>
      <c r="F47" s="444"/>
      <c r="G47" s="444"/>
      <c r="H47" s="444"/>
      <c r="I47" s="444"/>
      <c r="J47" s="444"/>
      <c r="K47" s="492" t="s">
        <v>125</v>
      </c>
      <c r="L47" s="444"/>
      <c r="M47" s="444"/>
      <c r="N47" s="444"/>
      <c r="O47" s="444"/>
      <c r="P47" s="444"/>
      <c r="Q47" s="444"/>
      <c r="R47" s="444"/>
      <c r="S47" s="444"/>
      <c r="T47" s="444"/>
      <c r="U47" s="444"/>
      <c r="V47" s="444"/>
      <c r="W47" s="444"/>
      <c r="X47" s="444"/>
      <c r="Y47" s="444"/>
      <c r="Z47" s="444"/>
      <c r="AA47" s="444"/>
      <c r="AB47" s="444"/>
      <c r="AC47" s="444"/>
      <c r="AD47" s="444"/>
      <c r="AE47" s="444"/>
      <c r="AF47" s="444"/>
      <c r="AG47" s="444"/>
      <c r="AH47" s="444"/>
      <c r="AI47" s="444"/>
      <c r="AJ47" s="444"/>
      <c r="AK47" s="444"/>
      <c r="AL47" s="444"/>
      <c r="AM47" s="444"/>
      <c r="AN47" s="444"/>
      <c r="AO47" s="446"/>
      <c r="AP47" s="439"/>
    </row>
    <row r="48" spans="2:42" ht="5.55" customHeight="1" x14ac:dyDescent="0.25">
      <c r="B48" s="295"/>
      <c r="C48" s="456"/>
      <c r="D48" s="442"/>
      <c r="E48" s="444"/>
      <c r="F48" s="444"/>
      <c r="G48" s="444"/>
      <c r="H48" s="444"/>
      <c r="I48" s="444"/>
      <c r="J48" s="444"/>
      <c r="K48" s="444"/>
      <c r="L48" s="444"/>
      <c r="M48" s="444"/>
      <c r="N48" s="444"/>
      <c r="O48" s="444"/>
      <c r="P48" s="444"/>
      <c r="Q48" s="444"/>
      <c r="R48" s="444"/>
      <c r="S48" s="444"/>
      <c r="T48" s="444"/>
      <c r="U48" s="444"/>
      <c r="V48" s="444"/>
      <c r="W48" s="444"/>
      <c r="X48" s="444"/>
      <c r="Y48" s="444"/>
      <c r="Z48" s="444"/>
      <c r="AA48" s="444"/>
      <c r="AB48" s="444"/>
      <c r="AC48" s="444"/>
      <c r="AD48" s="444"/>
      <c r="AE48" s="444"/>
      <c r="AF48" s="444"/>
      <c r="AG48" s="444"/>
      <c r="AH48" s="444"/>
      <c r="AI48" s="444"/>
      <c r="AJ48" s="444"/>
      <c r="AK48" s="444"/>
      <c r="AL48" s="444"/>
      <c r="AM48" s="444"/>
      <c r="AN48" s="444"/>
      <c r="AO48" s="446"/>
      <c r="AP48" s="439"/>
    </row>
    <row r="49" spans="1:65" ht="14.1" customHeight="1" thickBot="1" x14ac:dyDescent="0.3">
      <c r="B49" s="294"/>
      <c r="C49" s="456"/>
      <c r="D49" s="1109" t="s">
        <v>126</v>
      </c>
      <c r="E49" s="1110"/>
      <c r="F49" s="1110"/>
      <c r="G49" s="1110"/>
      <c r="H49" s="1110"/>
      <c r="I49" s="1110"/>
      <c r="J49" s="1110"/>
      <c r="K49" s="1110"/>
      <c r="L49" s="1110"/>
      <c r="M49" s="1110"/>
      <c r="N49" s="1110"/>
      <c r="O49" s="1110"/>
      <c r="P49" s="1110"/>
      <c r="Q49" s="1110"/>
      <c r="R49" s="1110"/>
      <c r="S49" s="1110"/>
      <c r="T49" s="1110"/>
      <c r="U49" s="1110"/>
      <c r="V49" s="1110"/>
      <c r="W49" s="1110"/>
      <c r="X49" s="1110"/>
      <c r="Y49" s="1110"/>
      <c r="Z49" s="1110"/>
      <c r="AA49" s="1110"/>
      <c r="AB49" s="1110"/>
      <c r="AC49" s="1110"/>
      <c r="AD49" s="1110"/>
      <c r="AE49" s="1110"/>
      <c r="AF49" s="1110"/>
      <c r="AG49" s="1110"/>
      <c r="AH49" s="1110"/>
      <c r="AI49" s="1110"/>
      <c r="AJ49" s="1110"/>
      <c r="AK49" s="1110"/>
      <c r="AL49" s="1110"/>
      <c r="AM49" s="1110"/>
      <c r="AN49" s="1110"/>
      <c r="AO49" s="1110"/>
      <c r="AP49" s="439"/>
      <c r="BK49"/>
      <c r="BL49"/>
      <c r="BM49"/>
    </row>
    <row r="50" spans="1:65" ht="17.55" customHeight="1" thickBot="1" x14ac:dyDescent="0.3">
      <c r="B50" s="294"/>
      <c r="C50" s="456"/>
      <c r="D50" s="877" t="s">
        <v>127</v>
      </c>
      <c r="E50" s="878"/>
      <c r="F50" s="878"/>
      <c r="G50" s="878"/>
      <c r="H50" s="878"/>
      <c r="I50" s="878"/>
      <c r="J50" s="878"/>
      <c r="K50" s="878"/>
      <c r="L50" s="878"/>
      <c r="M50" s="878"/>
      <c r="N50" s="784"/>
      <c r="O50" s="784"/>
      <c r="P50" s="784"/>
      <c r="Q50" s="784"/>
      <c r="R50" s="784"/>
      <c r="S50" s="784"/>
      <c r="T50" s="784"/>
      <c r="U50" s="784"/>
      <c r="V50" s="784"/>
      <c r="W50" s="784"/>
      <c r="X50" s="784"/>
      <c r="Y50" s="784"/>
      <c r="Z50" s="784"/>
      <c r="AA50" s="784"/>
      <c r="AB50" s="784"/>
      <c r="AC50" s="784"/>
      <c r="AD50" s="784"/>
      <c r="AE50" s="784"/>
      <c r="AF50" s="784"/>
      <c r="AG50" s="784"/>
      <c r="AH50" s="784"/>
      <c r="AI50" s="784"/>
      <c r="AJ50" s="784"/>
      <c r="AK50" s="784"/>
      <c r="AL50" s="784"/>
      <c r="AM50" s="784"/>
      <c r="AN50" s="784"/>
      <c r="AO50" s="784"/>
      <c r="AP50" s="876"/>
      <c r="BK50"/>
      <c r="BL50"/>
      <c r="BM50"/>
    </row>
    <row r="51" spans="1:65" ht="14.55" customHeight="1" x14ac:dyDescent="0.25">
      <c r="B51" s="294"/>
      <c r="C51" s="456"/>
      <c r="D51" s="1002" t="s">
        <v>128</v>
      </c>
      <c r="E51" s="1002"/>
      <c r="F51" s="1002"/>
      <c r="G51" s="1002"/>
      <c r="H51" s="1002"/>
      <c r="I51" s="1002"/>
      <c r="J51" s="1002"/>
      <c r="K51" s="1002"/>
      <c r="L51" s="1002"/>
      <c r="M51" s="1014"/>
      <c r="N51" s="769" t="s">
        <v>129</v>
      </c>
      <c r="O51" s="770"/>
      <c r="P51" s="770"/>
      <c r="Q51" s="770"/>
      <c r="R51" s="770"/>
      <c r="S51" s="769" t="s">
        <v>130</v>
      </c>
      <c r="T51" s="770"/>
      <c r="U51" s="770"/>
      <c r="V51" s="770"/>
      <c r="W51" s="770"/>
      <c r="X51" s="776"/>
      <c r="Y51" s="775" t="s">
        <v>633</v>
      </c>
      <c r="Z51" s="775"/>
      <c r="AA51" s="775"/>
      <c r="AB51" s="775"/>
      <c r="AC51" s="775"/>
      <c r="AD51" s="775"/>
      <c r="AE51" s="775"/>
      <c r="AF51" s="769" t="s">
        <v>131</v>
      </c>
      <c r="AG51" s="770"/>
      <c r="AH51" s="770"/>
      <c r="AI51" s="770"/>
      <c r="AJ51" s="770"/>
      <c r="AK51" s="770"/>
      <c r="AL51" s="770"/>
      <c r="AM51" s="770"/>
      <c r="AN51" s="770"/>
      <c r="AO51" s="770"/>
      <c r="AP51" s="833"/>
      <c r="BK51"/>
      <c r="BL51"/>
      <c r="BM51"/>
    </row>
    <row r="52" spans="1:65" ht="14.55" customHeight="1" x14ac:dyDescent="0.25">
      <c r="B52" s="294"/>
      <c r="C52" s="456"/>
      <c r="D52" s="1002"/>
      <c r="E52" s="1002"/>
      <c r="F52" s="1002"/>
      <c r="G52" s="1002"/>
      <c r="H52" s="1002"/>
      <c r="I52" s="1002"/>
      <c r="J52" s="1002"/>
      <c r="K52" s="1002"/>
      <c r="L52" s="1002"/>
      <c r="M52" s="1014"/>
      <c r="N52" s="771"/>
      <c r="O52" s="772"/>
      <c r="P52" s="772"/>
      <c r="Q52" s="772"/>
      <c r="R52" s="772"/>
      <c r="S52" s="777"/>
      <c r="T52" s="778"/>
      <c r="U52" s="778"/>
      <c r="V52" s="778"/>
      <c r="W52" s="778"/>
      <c r="X52" s="779"/>
      <c r="Y52" s="773" t="s">
        <v>680</v>
      </c>
      <c r="Z52" s="774"/>
      <c r="AA52" s="774"/>
      <c r="AB52" s="774"/>
      <c r="AC52" s="773" t="s">
        <v>681</v>
      </c>
      <c r="AD52" s="774"/>
      <c r="AE52" s="774"/>
      <c r="AF52" s="777"/>
      <c r="AG52" s="778"/>
      <c r="AH52" s="778"/>
      <c r="AI52" s="778"/>
      <c r="AJ52" s="778"/>
      <c r="AK52" s="778"/>
      <c r="AL52" s="778"/>
      <c r="AM52" s="778"/>
      <c r="AN52" s="778"/>
      <c r="AO52" s="778"/>
      <c r="AP52" s="834"/>
      <c r="BK52"/>
      <c r="BL52"/>
      <c r="BM52"/>
    </row>
    <row r="53" spans="1:65" ht="14.1" customHeight="1" x14ac:dyDescent="0.25">
      <c r="C53" s="493"/>
      <c r="D53" s="764" t="s">
        <v>134</v>
      </c>
      <c r="E53" s="1126"/>
      <c r="F53" s="1126"/>
      <c r="G53" s="1126"/>
      <c r="H53" s="1126"/>
      <c r="I53" s="1126"/>
      <c r="J53" s="1126"/>
      <c r="K53" s="1126"/>
      <c r="L53" s="1126"/>
      <c r="M53" s="766"/>
      <c r="N53" s="767" t="s">
        <v>203</v>
      </c>
      <c r="O53" s="767"/>
      <c r="P53" s="767"/>
      <c r="Q53" s="767"/>
      <c r="R53" s="767"/>
      <c r="S53" s="421" t="s">
        <v>669</v>
      </c>
      <c r="T53" s="1064" t="str">
        <f>IF(OR(N53="Gas", N53="N/A"), "System type", IF(N53="Electric", REPT(" ",100)&amp;"System type", ""))</f>
        <v>System type</v>
      </c>
      <c r="U53" s="1065"/>
      <c r="V53" s="1065"/>
      <c r="W53" s="1065"/>
      <c r="X53" s="1066"/>
      <c r="Y53" s="1090" t="s">
        <v>102</v>
      </c>
      <c r="Z53" s="1091"/>
      <c r="AA53" s="1094" t="s">
        <v>102</v>
      </c>
      <c r="AB53" s="1091" t="s">
        <v>102</v>
      </c>
      <c r="AC53" s="1090"/>
      <c r="AD53" s="1094"/>
      <c r="AE53" s="1096"/>
      <c r="AF53" s="1041" t="str">
        <f>IF(OR(N53="Gas",N53="N/A"),"",
IF(AND(ISNUMBER(S54),S54&lt;19,TRIM(T54)="Split System"),
   "Minimum performance Metrics: SEER = 14.5 , EER = 11.5 , HSPF = 7.1",
IF(AND(ISNUMBER(S54),S54&lt;19,TRIM(T54)="Single Package"),
   "Minimum performance Metrics: SEER = 14 , EER = 11 , HSPF = 7.0",
IF(AND(TRIM(T54)="Split System",S54&gt;=19,S54&lt;40),
   "Min EER=10.8, COP@45 °C=3.3, COP@17 °C=2.25",
IF(AND(TRIM(T54)="Split System",S54&gt;=40,S54&lt;70),
   "Min EER=10.4, COP@45 °C=3.2, COP@17 °C=2.05",
IF(AND(TRIM(T54)="Split System",S54&gt;=70),
   "Min EER=9.3, COP@45 °C=3.2, COP@17 °C=2.05",
IF(AND(TRIM(T54)="Single Package",S54&gt;=19),
   "Min COPh=3 and Min EER=10",
"")))))))</f>
        <v/>
      </c>
      <c r="AG53" s="1042"/>
      <c r="AH53" s="1042"/>
      <c r="AI53" s="1042"/>
      <c r="AJ53" s="1042"/>
      <c r="AK53" s="1042"/>
      <c r="AL53" s="1042"/>
      <c r="AM53" s="1042"/>
      <c r="AN53" s="1042"/>
      <c r="AO53" s="1042"/>
      <c r="AP53" s="1043"/>
      <c r="AQ53" s="47" t="s">
        <v>90</v>
      </c>
      <c r="BK53"/>
      <c r="BL53"/>
      <c r="BM53"/>
    </row>
    <row r="54" spans="1:65" ht="15" customHeight="1" x14ac:dyDescent="0.25">
      <c r="B54" s="47" t="s">
        <v>90</v>
      </c>
      <c r="C54" s="456"/>
      <c r="D54" s="1127" t="str">
        <f>IF(P13=E182,R210,IF(P13=E183,R244,R278))</f>
        <v xml:space="preserve">Electric operated system </v>
      </c>
      <c r="E54" s="781"/>
      <c r="F54" s="781"/>
      <c r="G54" s="781"/>
      <c r="H54" s="781"/>
      <c r="I54" s="781"/>
      <c r="J54" s="781"/>
      <c r="K54" s="781"/>
      <c r="L54" s="781"/>
      <c r="M54" s="782"/>
      <c r="N54" s="767"/>
      <c r="O54" s="767"/>
      <c r="P54" s="767"/>
      <c r="Q54" s="767"/>
      <c r="R54" s="767"/>
      <c r="S54" s="431"/>
      <c r="T54" s="879"/>
      <c r="U54" s="880"/>
      <c r="V54" s="880"/>
      <c r="W54" s="880"/>
      <c r="X54" s="1067"/>
      <c r="Y54" s="1092"/>
      <c r="Z54" s="1093"/>
      <c r="AA54" s="1095"/>
      <c r="AB54" s="1093"/>
      <c r="AC54" s="1092"/>
      <c r="AD54" s="1095"/>
      <c r="AE54" s="1097"/>
      <c r="AF54" s="1044"/>
      <c r="AG54" s="1045"/>
      <c r="AH54" s="1045"/>
      <c r="AI54" s="1045"/>
      <c r="AJ54" s="1045"/>
      <c r="AK54" s="1045"/>
      <c r="AL54" s="1045"/>
      <c r="AM54" s="1045"/>
      <c r="AN54" s="1045"/>
      <c r="AO54" s="1045"/>
      <c r="AP54" s="1046"/>
      <c r="BK54"/>
      <c r="BL54"/>
      <c r="BM54"/>
    </row>
    <row r="55" spans="1:65" ht="14.25" customHeight="1" x14ac:dyDescent="0.25">
      <c r="C55" s="456"/>
      <c r="D55" s="761" t="s">
        <v>525</v>
      </c>
      <c r="E55" s="762"/>
      <c r="F55" s="762"/>
      <c r="G55" s="762"/>
      <c r="H55" s="762"/>
      <c r="I55" s="762"/>
      <c r="J55" s="762"/>
      <c r="K55" s="762"/>
      <c r="L55" s="762"/>
      <c r="M55" s="763"/>
      <c r="N55" s="904" t="s">
        <v>203</v>
      </c>
      <c r="O55" s="767"/>
      <c r="P55" s="767"/>
      <c r="Q55" s="767"/>
      <c r="R55" s="767"/>
      <c r="S55" s="1047" t="s">
        <v>22</v>
      </c>
      <c r="T55" s="1047"/>
      <c r="U55" s="1047"/>
      <c r="V55" s="1047"/>
      <c r="W55" s="1047"/>
      <c r="X55" s="1047"/>
      <c r="Y55" s="767" t="s">
        <v>102</v>
      </c>
      <c r="Z55" s="767"/>
      <c r="AA55" s="767"/>
      <c r="AB55" s="767"/>
      <c r="AC55" s="767"/>
      <c r="AD55" s="767"/>
      <c r="AE55" s="767"/>
      <c r="AF55" s="1129"/>
      <c r="AG55" s="1130"/>
      <c r="AH55" s="1130"/>
      <c r="AI55" s="1130"/>
      <c r="AJ55" s="1130"/>
      <c r="AK55" s="1130"/>
      <c r="AL55" s="1130"/>
      <c r="AM55" s="1130"/>
      <c r="AN55" s="1130"/>
      <c r="AO55" s="1130"/>
      <c r="AP55" s="1131"/>
      <c r="AQ55" s="21" t="s">
        <v>22</v>
      </c>
      <c r="BK55"/>
      <c r="BL55"/>
      <c r="BM55"/>
    </row>
    <row r="56" spans="1:65" ht="13.5" customHeight="1" x14ac:dyDescent="0.25">
      <c r="C56" s="456"/>
      <c r="D56" s="1049" t="str">
        <f>IF(P13=E182,R210,IF(P13=E183,R244,R278))</f>
        <v xml:space="preserve">Electric operated system </v>
      </c>
      <c r="E56" s="1050"/>
      <c r="F56" s="1050"/>
      <c r="G56" s="1050"/>
      <c r="H56" s="1050"/>
      <c r="I56" s="1050"/>
      <c r="J56" s="1050"/>
      <c r="K56" s="1050"/>
      <c r="L56" s="1050"/>
      <c r="M56" s="1051"/>
      <c r="N56" s="904"/>
      <c r="O56" s="767"/>
      <c r="P56" s="767"/>
      <c r="Q56" s="767"/>
      <c r="R56" s="767"/>
      <c r="S56" s="1047"/>
      <c r="T56" s="1047"/>
      <c r="U56" s="1047"/>
      <c r="V56" s="1047"/>
      <c r="W56" s="1047"/>
      <c r="X56" s="1047"/>
      <c r="Y56" s="767"/>
      <c r="Z56" s="767"/>
      <c r="AA56" s="767"/>
      <c r="AB56" s="767"/>
      <c r="AC56" s="767"/>
      <c r="AD56" s="767"/>
      <c r="AE56" s="767"/>
      <c r="AF56" s="1132"/>
      <c r="AG56" s="1133"/>
      <c r="AH56" s="1133"/>
      <c r="AI56" s="1133"/>
      <c r="AJ56" s="1133"/>
      <c r="AK56" s="1133"/>
      <c r="AL56" s="1133"/>
      <c r="AM56" s="1133"/>
      <c r="AN56" s="1133"/>
      <c r="AO56" s="1133"/>
      <c r="AP56" s="1134"/>
      <c r="AQ56" s="21"/>
      <c r="BK56"/>
      <c r="BL56"/>
      <c r="BM56"/>
    </row>
    <row r="57" spans="1:65" ht="14.25" customHeight="1" x14ac:dyDescent="0.25">
      <c r="B57" s="294"/>
      <c r="C57" s="456"/>
      <c r="D57" s="1070" t="s">
        <v>135</v>
      </c>
      <c r="E57" s="1071"/>
      <c r="F57" s="1071"/>
      <c r="G57" s="1071"/>
      <c r="H57" s="1071"/>
      <c r="I57" s="1071"/>
      <c r="J57" s="1071"/>
      <c r="K57" s="1071"/>
      <c r="L57" s="1071"/>
      <c r="M57" s="1072"/>
      <c r="N57" s="904"/>
      <c r="O57" s="767"/>
      <c r="P57" s="767"/>
      <c r="Q57" s="767"/>
      <c r="R57" s="767"/>
      <c r="S57" s="1047"/>
      <c r="T57" s="1047"/>
      <c r="U57" s="1047"/>
      <c r="V57" s="1047"/>
      <c r="W57" s="1047"/>
      <c r="X57" s="1047"/>
      <c r="Y57" s="767"/>
      <c r="Z57" s="767"/>
      <c r="AA57" s="767"/>
      <c r="AB57" s="767"/>
      <c r="AC57" s="767"/>
      <c r="AD57" s="767"/>
      <c r="AE57" s="767"/>
      <c r="AF57" s="1135"/>
      <c r="AG57" s="1136"/>
      <c r="AH57" s="1136"/>
      <c r="AI57" s="1136"/>
      <c r="AJ57" s="1136"/>
      <c r="AK57" s="1136"/>
      <c r="AL57" s="1136"/>
      <c r="AM57" s="1136"/>
      <c r="AN57" s="1136"/>
      <c r="AO57" s="1136"/>
      <c r="AP57" s="1137"/>
      <c r="AQ57" s="2"/>
      <c r="BK57"/>
      <c r="BL57"/>
      <c r="BM57"/>
    </row>
    <row r="58" spans="1:65" ht="14.1" customHeight="1" x14ac:dyDescent="0.25">
      <c r="B58" s="294"/>
      <c r="C58" s="456"/>
      <c r="D58" s="764" t="s">
        <v>136</v>
      </c>
      <c r="E58" s="765"/>
      <c r="F58" s="765"/>
      <c r="G58" s="765"/>
      <c r="H58" s="765"/>
      <c r="I58" s="765"/>
      <c r="J58" s="765"/>
      <c r="K58" s="765"/>
      <c r="L58" s="765"/>
      <c r="M58" s="766"/>
      <c r="N58" s="755" t="s">
        <v>203</v>
      </c>
      <c r="O58" s="756"/>
      <c r="P58" s="756"/>
      <c r="Q58" s="756"/>
      <c r="R58" s="757"/>
      <c r="S58" s="1047" t="s">
        <v>22</v>
      </c>
      <c r="T58" s="1047"/>
      <c r="U58" s="1047"/>
      <c r="V58" s="1047"/>
      <c r="W58" s="1047"/>
      <c r="X58" s="1047"/>
      <c r="Y58" s="767" t="s">
        <v>102</v>
      </c>
      <c r="Z58" s="767"/>
      <c r="AA58" s="767"/>
      <c r="AB58" s="767"/>
      <c r="AC58" s="767"/>
      <c r="AD58" s="767"/>
      <c r="AE58" s="767"/>
      <c r="AF58" s="797"/>
      <c r="AG58" s="798"/>
      <c r="AH58" s="798"/>
      <c r="AI58" s="798"/>
      <c r="AJ58" s="798"/>
      <c r="AK58" s="798"/>
      <c r="AL58" s="798"/>
      <c r="AM58" s="798"/>
      <c r="AN58" s="798"/>
      <c r="AO58" s="798"/>
      <c r="AP58" s="799"/>
      <c r="AQ58" s="21"/>
      <c r="BK58"/>
      <c r="BL58"/>
      <c r="BM58"/>
    </row>
    <row r="59" spans="1:65" ht="14.55" customHeight="1" thickBot="1" x14ac:dyDescent="0.3">
      <c r="A59" s="55"/>
      <c r="B59" s="294"/>
      <c r="C59" s="456"/>
      <c r="D59" s="1038" t="str">
        <f>IF(P13=E182,R214,R248)</f>
        <v xml:space="preserve">Electric operated system </v>
      </c>
      <c r="E59" s="1039"/>
      <c r="F59" s="1039"/>
      <c r="G59" s="1039"/>
      <c r="H59" s="1039"/>
      <c r="I59" s="1039"/>
      <c r="J59" s="1039"/>
      <c r="K59" s="1039"/>
      <c r="L59" s="1039"/>
      <c r="M59" s="1040"/>
      <c r="N59" s="758"/>
      <c r="O59" s="759"/>
      <c r="P59" s="759"/>
      <c r="Q59" s="759"/>
      <c r="R59" s="760"/>
      <c r="S59" s="1048"/>
      <c r="T59" s="1048"/>
      <c r="U59" s="1048"/>
      <c r="V59" s="1048"/>
      <c r="W59" s="1048"/>
      <c r="X59" s="1048"/>
      <c r="Y59" s="768"/>
      <c r="Z59" s="768"/>
      <c r="AA59" s="768"/>
      <c r="AB59" s="768"/>
      <c r="AC59" s="768"/>
      <c r="AD59" s="768"/>
      <c r="AE59" s="768"/>
      <c r="AF59" s="800"/>
      <c r="AG59" s="801"/>
      <c r="AH59" s="801"/>
      <c r="AI59" s="801"/>
      <c r="AJ59" s="801"/>
      <c r="AK59" s="801"/>
      <c r="AL59" s="801"/>
      <c r="AM59" s="801"/>
      <c r="AN59" s="801"/>
      <c r="AO59" s="801"/>
      <c r="AP59" s="802"/>
      <c r="AQ59" s="21"/>
    </row>
    <row r="60" spans="1:65" ht="24" customHeight="1" thickBot="1" x14ac:dyDescent="0.3">
      <c r="B60" s="294"/>
      <c r="C60" s="456"/>
      <c r="D60" s="494"/>
      <c r="E60" s="495"/>
      <c r="F60" s="495"/>
      <c r="G60" s="495"/>
      <c r="H60" s="495"/>
      <c r="I60" s="495"/>
      <c r="J60" s="496"/>
      <c r="K60" s="496"/>
      <c r="L60" s="496"/>
      <c r="M60" s="496"/>
      <c r="N60" s="497"/>
      <c r="O60" s="497"/>
      <c r="P60" s="497"/>
      <c r="Q60" s="497"/>
      <c r="R60" s="497"/>
      <c r="S60" s="498"/>
      <c r="T60" s="498"/>
      <c r="U60" s="498"/>
      <c r="V60" s="498"/>
      <c r="W60" s="498"/>
      <c r="X60" s="498"/>
      <c r="Y60" s="497"/>
      <c r="Z60" s="497"/>
      <c r="AA60" s="497"/>
      <c r="AB60" s="497"/>
      <c r="AC60" s="497"/>
      <c r="AD60" s="497"/>
      <c r="AE60" s="497"/>
      <c r="AF60" s="499"/>
      <c r="AG60" s="499"/>
      <c r="AH60" s="499"/>
      <c r="AI60" s="499"/>
      <c r="AJ60" s="499"/>
      <c r="AK60" s="499"/>
      <c r="AL60" s="499"/>
      <c r="AM60" s="499"/>
      <c r="AN60" s="499"/>
      <c r="AO60" s="499"/>
      <c r="AP60" s="500"/>
      <c r="AQ60" s="21"/>
    </row>
    <row r="61" spans="1:65" ht="18.600000000000001" customHeight="1" thickBot="1" x14ac:dyDescent="0.3">
      <c r="B61" s="294"/>
      <c r="C61" s="456"/>
      <c r="D61" s="783" t="s">
        <v>137</v>
      </c>
      <c r="E61" s="784"/>
      <c r="F61" s="784"/>
      <c r="G61" s="784"/>
      <c r="H61" s="784"/>
      <c r="I61" s="784"/>
      <c r="J61" s="784"/>
      <c r="K61" s="784"/>
      <c r="L61" s="784"/>
      <c r="M61" s="784"/>
      <c r="N61" s="784"/>
      <c r="O61" s="784"/>
      <c r="P61" s="784"/>
      <c r="Q61" s="784"/>
      <c r="R61" s="784"/>
      <c r="S61" s="784"/>
      <c r="T61" s="784"/>
      <c r="U61" s="784"/>
      <c r="V61" s="784"/>
      <c r="W61" s="784"/>
      <c r="X61" s="784"/>
      <c r="Y61" s="784"/>
      <c r="Z61" s="784"/>
      <c r="AA61" s="784"/>
      <c r="AB61" s="784"/>
      <c r="AC61" s="784"/>
      <c r="AD61" s="784"/>
      <c r="AE61" s="784"/>
      <c r="AF61" s="784"/>
      <c r="AG61" s="784"/>
      <c r="AH61" s="784"/>
      <c r="AI61" s="784"/>
      <c r="AJ61" s="784"/>
      <c r="AK61" s="784"/>
      <c r="AL61" s="784"/>
      <c r="AM61" s="784"/>
      <c r="AN61" s="784"/>
      <c r="AO61" s="784"/>
      <c r="AP61" s="876"/>
      <c r="AQ61" s="21"/>
      <c r="AR61" s="330"/>
      <c r="BK61"/>
      <c r="BL61"/>
      <c r="BM61"/>
    </row>
    <row r="62" spans="1:65" ht="27.6" customHeight="1" x14ac:dyDescent="0.25">
      <c r="B62" s="47" t="s">
        <v>90</v>
      </c>
      <c r="C62" s="456"/>
      <c r="D62" s="1003"/>
      <c r="E62" s="770"/>
      <c r="F62" s="770"/>
      <c r="G62" s="770"/>
      <c r="H62" s="770"/>
      <c r="I62" s="770"/>
      <c r="J62" s="770"/>
      <c r="K62" s="770"/>
      <c r="L62" s="770"/>
      <c r="M62" s="776"/>
      <c r="N62" s="998" t="s">
        <v>138</v>
      </c>
      <c r="O62" s="999"/>
      <c r="P62" s="999"/>
      <c r="Q62" s="999"/>
      <c r="R62" s="1010"/>
      <c r="S62" s="998" t="s">
        <v>139</v>
      </c>
      <c r="T62" s="999"/>
      <c r="U62" s="999"/>
      <c r="V62" s="999"/>
      <c r="W62" s="1010"/>
      <c r="X62" s="998" t="s">
        <v>140</v>
      </c>
      <c r="Y62" s="999"/>
      <c r="Z62" s="999"/>
      <c r="AA62" s="999"/>
      <c r="AB62" s="999"/>
      <c r="AC62" s="999"/>
      <c r="AD62" s="999"/>
      <c r="AE62" s="999"/>
      <c r="AF62" s="769" t="s">
        <v>131</v>
      </c>
      <c r="AG62" s="770"/>
      <c r="AH62" s="770"/>
      <c r="AI62" s="770"/>
      <c r="AJ62" s="770"/>
      <c r="AK62" s="770"/>
      <c r="AL62" s="770"/>
      <c r="AM62" s="770"/>
      <c r="AN62" s="770"/>
      <c r="AO62" s="770"/>
      <c r="AP62" s="501"/>
      <c r="AQ62" s="21"/>
    </row>
    <row r="63" spans="1:65" ht="13.95" customHeight="1" x14ac:dyDescent="0.25">
      <c r="B63" s="294"/>
      <c r="C63" s="456"/>
      <c r="D63" s="837" t="s">
        <v>141</v>
      </c>
      <c r="E63" s="838"/>
      <c r="F63" s="838"/>
      <c r="G63" s="838"/>
      <c r="H63" s="838"/>
      <c r="I63" s="838"/>
      <c r="J63" s="838"/>
      <c r="K63" s="838"/>
      <c r="L63" s="838"/>
      <c r="M63" s="839"/>
      <c r="N63" s="899" t="s">
        <v>142</v>
      </c>
      <c r="O63" s="900"/>
      <c r="P63" s="900"/>
      <c r="Q63" s="900"/>
      <c r="R63" s="901"/>
      <c r="S63" s="879">
        <v>0</v>
      </c>
      <c r="T63" s="880"/>
      <c r="U63" s="880"/>
      <c r="V63" s="880"/>
      <c r="W63" s="880"/>
      <c r="X63" s="902"/>
      <c r="Y63" s="903"/>
      <c r="Z63" s="903"/>
      <c r="AA63" s="903"/>
      <c r="AB63" s="903"/>
      <c r="AC63" s="903"/>
      <c r="AD63" s="903"/>
      <c r="AE63" s="903"/>
      <c r="AF63" s="1073"/>
      <c r="AG63" s="1074"/>
      <c r="AH63" s="1074"/>
      <c r="AI63" s="1074"/>
      <c r="AJ63" s="1074"/>
      <c r="AK63" s="1074"/>
      <c r="AL63" s="1074"/>
      <c r="AM63" s="1074"/>
      <c r="AN63" s="1074"/>
      <c r="AO63" s="1074"/>
      <c r="AP63" s="1075"/>
      <c r="AQ63" s="21"/>
    </row>
    <row r="64" spans="1:65" ht="13.95" customHeight="1" x14ac:dyDescent="0.25">
      <c r="B64" s="294"/>
      <c r="C64" s="456"/>
      <c r="D64" s="1004"/>
      <c r="E64" s="1005"/>
      <c r="F64" s="1005"/>
      <c r="G64" s="1005"/>
      <c r="H64" s="1005"/>
      <c r="I64" s="1005"/>
      <c r="J64" s="1005"/>
      <c r="K64" s="1005"/>
      <c r="L64" s="1005"/>
      <c r="M64" s="1006"/>
      <c r="N64" s="899" t="s">
        <v>143</v>
      </c>
      <c r="O64" s="900"/>
      <c r="P64" s="900"/>
      <c r="Q64" s="900"/>
      <c r="R64" s="901"/>
      <c r="S64" s="879">
        <v>0</v>
      </c>
      <c r="T64" s="880"/>
      <c r="U64" s="880"/>
      <c r="V64" s="880"/>
      <c r="W64" s="880"/>
      <c r="X64" s="1068"/>
      <c r="Y64" s="1069"/>
      <c r="Z64" s="1069"/>
      <c r="AA64" s="1069"/>
      <c r="AB64" s="1069"/>
      <c r="AC64" s="1069"/>
      <c r="AD64" s="1069"/>
      <c r="AE64" s="1069"/>
      <c r="AF64" s="1073"/>
      <c r="AG64" s="1074"/>
      <c r="AH64" s="1074"/>
      <c r="AI64" s="1074"/>
      <c r="AJ64" s="1074"/>
      <c r="AK64" s="1074"/>
      <c r="AL64" s="1074"/>
      <c r="AM64" s="1074"/>
      <c r="AN64" s="1074"/>
      <c r="AO64" s="1074"/>
      <c r="AP64" s="1075"/>
      <c r="AQ64" s="21"/>
    </row>
    <row r="65" spans="1:73" ht="13.95" customHeight="1" thickBot="1" x14ac:dyDescent="0.3">
      <c r="B65" s="294"/>
      <c r="C65" s="456"/>
      <c r="D65" s="1007"/>
      <c r="E65" s="1008"/>
      <c r="F65" s="1008"/>
      <c r="G65" s="1008"/>
      <c r="H65" s="1008"/>
      <c r="I65" s="1008"/>
      <c r="J65" s="1008"/>
      <c r="K65" s="1008"/>
      <c r="L65" s="1008"/>
      <c r="M65" s="1009"/>
      <c r="N65" s="1035" t="s">
        <v>144</v>
      </c>
      <c r="O65" s="1036"/>
      <c r="P65" s="1036"/>
      <c r="Q65" s="1036"/>
      <c r="R65" s="1037"/>
      <c r="S65" s="1098">
        <v>0</v>
      </c>
      <c r="T65" s="1099"/>
      <c r="U65" s="1099"/>
      <c r="V65" s="1099"/>
      <c r="W65" s="1099"/>
      <c r="X65" s="835"/>
      <c r="Y65" s="836"/>
      <c r="Z65" s="836"/>
      <c r="AA65" s="836"/>
      <c r="AB65" s="836"/>
      <c r="AC65" s="836"/>
      <c r="AD65" s="836"/>
      <c r="AE65" s="836"/>
      <c r="AF65" s="800"/>
      <c r="AG65" s="801"/>
      <c r="AH65" s="801"/>
      <c r="AI65" s="801"/>
      <c r="AJ65" s="801"/>
      <c r="AK65" s="801"/>
      <c r="AL65" s="801"/>
      <c r="AM65" s="801"/>
      <c r="AN65" s="801"/>
      <c r="AO65" s="801"/>
      <c r="AP65" s="802"/>
      <c r="AQ65" s="21"/>
    </row>
    <row r="66" spans="1:73" ht="22.2" customHeight="1" thickBot="1" x14ac:dyDescent="0.3">
      <c r="B66" s="294"/>
      <c r="C66" s="456"/>
      <c r="D66" s="502"/>
      <c r="E66" s="503"/>
      <c r="F66" s="503"/>
      <c r="G66" s="503"/>
      <c r="H66" s="503"/>
      <c r="I66" s="503"/>
      <c r="J66" s="503"/>
      <c r="K66" s="503"/>
      <c r="L66" s="503"/>
      <c r="M66" s="503"/>
      <c r="N66" s="504"/>
      <c r="O66" s="504"/>
      <c r="P66" s="504"/>
      <c r="Q66" s="504"/>
      <c r="R66" s="504"/>
      <c r="S66" s="504"/>
      <c r="T66" s="504"/>
      <c r="U66" s="504"/>
      <c r="V66" s="504"/>
      <c r="W66" s="504"/>
      <c r="X66" s="504"/>
      <c r="Y66" s="504"/>
      <c r="Z66" s="504"/>
      <c r="AA66" s="504"/>
      <c r="AB66" s="504"/>
      <c r="AC66" s="504"/>
      <c r="AD66" s="504"/>
      <c r="AE66" s="504"/>
      <c r="AF66" s="504"/>
      <c r="AG66" s="504"/>
      <c r="AH66" s="504"/>
      <c r="AI66" s="504"/>
      <c r="AJ66" s="504"/>
      <c r="AK66" s="504"/>
      <c r="AL66" s="504"/>
      <c r="AM66" s="504"/>
      <c r="AN66" s="504"/>
      <c r="AO66" s="504"/>
      <c r="AP66" s="505"/>
    </row>
    <row r="67" spans="1:73" ht="21" customHeight="1" thickBot="1" x14ac:dyDescent="0.3">
      <c r="B67" s="294"/>
      <c r="C67" s="456"/>
      <c r="D67" s="783" t="s">
        <v>145</v>
      </c>
      <c r="E67" s="784"/>
      <c r="F67" s="784"/>
      <c r="G67" s="784"/>
      <c r="H67" s="784"/>
      <c r="I67" s="784"/>
      <c r="J67" s="784"/>
      <c r="K67" s="784"/>
      <c r="L67" s="784"/>
      <c r="M67" s="784"/>
      <c r="N67" s="784"/>
      <c r="O67" s="784"/>
      <c r="P67" s="784"/>
      <c r="Q67" s="784"/>
      <c r="R67" s="784"/>
      <c r="S67" s="784"/>
      <c r="T67" s="784"/>
      <c r="U67" s="784"/>
      <c r="V67" s="784"/>
      <c r="W67" s="784"/>
      <c r="X67" s="784"/>
      <c r="Y67" s="784"/>
      <c r="Z67" s="784"/>
      <c r="AA67" s="784"/>
      <c r="AB67" s="784"/>
      <c r="AC67" s="784"/>
      <c r="AD67" s="784"/>
      <c r="AE67" s="784"/>
      <c r="AF67" s="784"/>
      <c r="AG67" s="784"/>
      <c r="AH67" s="784"/>
      <c r="AI67" s="784"/>
      <c r="AJ67" s="784"/>
      <c r="AK67" s="784"/>
      <c r="AL67" s="784"/>
      <c r="AM67" s="784"/>
      <c r="AN67" s="784"/>
      <c r="AO67" s="784"/>
      <c r="AP67" s="506"/>
    </row>
    <row r="68" spans="1:73" ht="27.6" customHeight="1" x14ac:dyDescent="0.25">
      <c r="B68" s="294"/>
      <c r="C68" s="456"/>
      <c r="D68" s="1003"/>
      <c r="E68" s="770"/>
      <c r="F68" s="770"/>
      <c r="G68" s="770"/>
      <c r="H68" s="770"/>
      <c r="I68" s="770"/>
      <c r="J68" s="770"/>
      <c r="K68" s="770"/>
      <c r="L68" s="770"/>
      <c r="M68" s="776"/>
      <c r="N68" s="998" t="s">
        <v>146</v>
      </c>
      <c r="O68" s="999"/>
      <c r="P68" s="999"/>
      <c r="Q68" s="999"/>
      <c r="R68" s="1011"/>
      <c r="S68" s="467"/>
      <c r="T68" s="467"/>
      <c r="U68" s="467"/>
      <c r="V68" s="467"/>
      <c r="W68" s="467"/>
      <c r="X68" s="467"/>
      <c r="Y68" s="467"/>
      <c r="Z68" s="467"/>
      <c r="AA68" s="467"/>
      <c r="AB68" s="467"/>
      <c r="AC68" s="467"/>
      <c r="AD68" s="467"/>
      <c r="AE68" s="467"/>
      <c r="AF68" s="467"/>
      <c r="AG68" s="467"/>
      <c r="AH68" s="467"/>
      <c r="AI68" s="467"/>
      <c r="AJ68" s="467"/>
      <c r="AK68" s="467"/>
      <c r="AL68" s="467"/>
      <c r="AM68" s="467"/>
      <c r="AN68" s="467"/>
      <c r="AO68" s="467"/>
      <c r="AP68" s="500"/>
      <c r="AQ68" s="21"/>
    </row>
    <row r="69" spans="1:73" ht="13.95" customHeight="1" x14ac:dyDescent="0.25">
      <c r="B69" s="294"/>
      <c r="C69" s="456"/>
      <c r="D69" s="837" t="s">
        <v>147</v>
      </c>
      <c r="E69" s="838"/>
      <c r="F69" s="838"/>
      <c r="G69" s="838"/>
      <c r="H69" s="838"/>
      <c r="I69" s="838"/>
      <c r="J69" s="838"/>
      <c r="K69" s="838"/>
      <c r="L69" s="838"/>
      <c r="M69" s="839"/>
      <c r="N69" s="1012">
        <v>0</v>
      </c>
      <c r="O69" s="1012"/>
      <c r="P69" s="1012"/>
      <c r="Q69" s="1012"/>
      <c r="R69" s="1013"/>
      <c r="S69" s="471"/>
      <c r="T69" s="471"/>
      <c r="U69" s="471"/>
      <c r="V69" s="471"/>
      <c r="W69" s="471"/>
      <c r="X69" s="471"/>
      <c r="Y69" s="471"/>
      <c r="Z69" s="471"/>
      <c r="AA69" s="471"/>
      <c r="AB69" s="471"/>
      <c r="AC69" s="471"/>
      <c r="AD69" s="471"/>
      <c r="AE69" s="471"/>
      <c r="AF69" s="471"/>
      <c r="AG69" s="471"/>
      <c r="AH69" s="471"/>
      <c r="AI69" s="471"/>
      <c r="AJ69" s="471"/>
      <c r="AK69" s="471"/>
      <c r="AL69" s="471"/>
      <c r="AM69" s="471"/>
      <c r="AN69" s="471"/>
      <c r="AO69" s="507"/>
      <c r="AP69" s="508"/>
      <c r="AQ69" s="21" t="s">
        <v>22</v>
      </c>
    </row>
    <row r="70" spans="1:73" ht="13.95" customHeight="1" x14ac:dyDescent="0.25">
      <c r="B70" s="294"/>
      <c r="C70" s="456"/>
      <c r="D70" s="1076" t="s">
        <v>148</v>
      </c>
      <c r="E70" s="1077"/>
      <c r="F70" s="1077"/>
      <c r="G70" s="1077"/>
      <c r="H70" s="1077"/>
      <c r="I70" s="1077"/>
      <c r="J70" s="1077"/>
      <c r="K70" s="1077"/>
      <c r="L70" s="1077"/>
      <c r="M70" s="1078"/>
      <c r="N70" s="879">
        <v>0</v>
      </c>
      <c r="O70" s="880"/>
      <c r="P70" s="880"/>
      <c r="Q70" s="880"/>
      <c r="R70" s="881"/>
      <c r="S70" s="471"/>
      <c r="T70" s="471"/>
      <c r="U70" s="471"/>
      <c r="V70" s="471"/>
      <c r="W70" s="471"/>
      <c r="X70" s="471"/>
      <c r="Y70" s="471"/>
      <c r="Z70" s="471"/>
      <c r="AA70" s="471"/>
      <c r="AB70" s="471"/>
      <c r="AC70" s="471"/>
      <c r="AD70" s="471"/>
      <c r="AE70" s="471"/>
      <c r="AF70" s="471"/>
      <c r="AG70" s="471"/>
      <c r="AH70" s="471"/>
      <c r="AI70" s="471"/>
      <c r="AJ70" s="471"/>
      <c r="AK70" s="471"/>
      <c r="AL70" s="471"/>
      <c r="AM70" s="471"/>
      <c r="AN70" s="471"/>
      <c r="AO70" s="507"/>
      <c r="AP70" s="508"/>
    </row>
    <row r="71" spans="1:73" ht="19.95" customHeight="1" thickBot="1" x14ac:dyDescent="0.3">
      <c r="B71" s="294"/>
      <c r="C71" s="456"/>
      <c r="D71" s="509"/>
      <c r="E71" s="510"/>
      <c r="F71" s="510"/>
      <c r="G71" s="510"/>
      <c r="H71" s="510"/>
      <c r="I71" s="510"/>
      <c r="J71" s="510"/>
      <c r="K71" s="510"/>
      <c r="L71" s="510"/>
      <c r="M71" s="510"/>
      <c r="N71" s="510"/>
      <c r="O71" s="510"/>
      <c r="P71" s="510"/>
      <c r="Q71" s="510"/>
      <c r="R71" s="510"/>
      <c r="S71" s="510"/>
      <c r="T71" s="510"/>
      <c r="U71" s="510"/>
      <c r="V71" s="510"/>
      <c r="W71" s="510"/>
      <c r="X71" s="510"/>
      <c r="Y71" s="510"/>
      <c r="Z71" s="510"/>
      <c r="AA71" s="510"/>
      <c r="AB71" s="510"/>
      <c r="AC71" s="510"/>
      <c r="AD71" s="510"/>
      <c r="AE71" s="510"/>
      <c r="AF71" s="510"/>
      <c r="AG71" s="510"/>
      <c r="AH71" s="510"/>
      <c r="AI71" s="510"/>
      <c r="AJ71" s="510"/>
      <c r="AK71" s="510"/>
      <c r="AL71" s="510"/>
      <c r="AM71" s="510"/>
      <c r="AN71" s="510"/>
      <c r="AO71" s="510"/>
      <c r="AP71" s="508"/>
    </row>
    <row r="72" spans="1:73" ht="21.6" customHeight="1" thickBot="1" x14ac:dyDescent="0.3">
      <c r="B72" s="294"/>
      <c r="C72" s="456"/>
      <c r="D72" s="783" t="s">
        <v>149</v>
      </c>
      <c r="E72" s="784"/>
      <c r="F72" s="784"/>
      <c r="G72" s="784"/>
      <c r="H72" s="784"/>
      <c r="I72" s="784"/>
      <c r="J72" s="784"/>
      <c r="K72" s="784"/>
      <c r="L72" s="784"/>
      <c r="M72" s="784"/>
      <c r="N72" s="784"/>
      <c r="O72" s="784"/>
      <c r="P72" s="784"/>
      <c r="Q72" s="784"/>
      <c r="R72" s="784"/>
      <c r="S72" s="784"/>
      <c r="T72" s="784"/>
      <c r="U72" s="784"/>
      <c r="V72" s="784"/>
      <c r="W72" s="784"/>
      <c r="X72" s="784"/>
      <c r="Y72" s="784"/>
      <c r="Z72" s="784"/>
      <c r="AA72" s="784"/>
      <c r="AB72" s="784"/>
      <c r="AC72" s="784"/>
      <c r="AD72" s="784"/>
      <c r="AE72" s="784"/>
      <c r="AF72" s="784"/>
      <c r="AG72" s="784"/>
      <c r="AH72" s="784"/>
      <c r="AI72" s="784"/>
      <c r="AJ72" s="784"/>
      <c r="AK72" s="784"/>
      <c r="AL72" s="784"/>
      <c r="AM72" s="784"/>
      <c r="AN72" s="784"/>
      <c r="AO72" s="784"/>
      <c r="AP72" s="506"/>
      <c r="BK72"/>
      <c r="BL72"/>
      <c r="BM72"/>
    </row>
    <row r="73" spans="1:73" ht="36.75" customHeight="1" thickBot="1" x14ac:dyDescent="0.3">
      <c r="B73" s="47" t="s">
        <v>90</v>
      </c>
      <c r="C73" s="456"/>
      <c r="D73" s="1128"/>
      <c r="E73" s="1014"/>
      <c r="F73" s="771" t="s">
        <v>128</v>
      </c>
      <c r="G73" s="772"/>
      <c r="H73" s="772"/>
      <c r="I73" s="772"/>
      <c r="J73" s="772"/>
      <c r="K73" s="772"/>
      <c r="L73" s="772"/>
      <c r="M73" s="772"/>
      <c r="N73" s="772"/>
      <c r="O73" s="772"/>
      <c r="P73" s="772"/>
      <c r="Q73" s="772"/>
      <c r="R73" s="772"/>
      <c r="S73" s="1014"/>
      <c r="T73" s="771" t="s">
        <v>549</v>
      </c>
      <c r="U73" s="772"/>
      <c r="V73" s="772"/>
      <c r="W73" s="772"/>
      <c r="X73" s="772"/>
      <c r="Y73" s="772"/>
      <c r="Z73" s="772"/>
      <c r="AA73" s="772"/>
      <c r="AB73" s="772"/>
      <c r="AC73" s="772"/>
      <c r="AD73" s="772"/>
      <c r="AE73" s="772"/>
      <c r="AF73" s="772"/>
      <c r="AG73" s="1014"/>
      <c r="AH73" s="771" t="s">
        <v>533</v>
      </c>
      <c r="AI73" s="772"/>
      <c r="AJ73" s="772"/>
      <c r="AK73" s="772"/>
      <c r="AL73" s="772"/>
      <c r="AM73" s="772"/>
      <c r="AN73" s="772"/>
      <c r="AO73" s="1002"/>
      <c r="AP73" s="501"/>
    </row>
    <row r="74" spans="1:73" ht="17.399999999999999" customHeight="1" x14ac:dyDescent="0.25">
      <c r="B74" s="294" t="s">
        <v>22</v>
      </c>
      <c r="C74" s="456"/>
      <c r="D74" s="1000" t="s">
        <v>150</v>
      </c>
      <c r="E74" s="1001"/>
      <c r="F74" s="855" t="s">
        <v>151</v>
      </c>
      <c r="G74" s="856"/>
      <c r="H74" s="856"/>
      <c r="I74" s="856"/>
      <c r="J74" s="856"/>
      <c r="K74" s="856"/>
      <c r="L74" s="856"/>
      <c r="M74" s="856"/>
      <c r="N74" s="856"/>
      <c r="O74" s="856"/>
      <c r="P74" s="856"/>
      <c r="Q74" s="856"/>
      <c r="R74" s="856"/>
      <c r="S74" s="857"/>
      <c r="T74" s="840"/>
      <c r="U74" s="840"/>
      <c r="V74" s="840"/>
      <c r="W74" s="840"/>
      <c r="X74" s="840"/>
      <c r="Y74" s="840"/>
      <c r="Z74" s="840"/>
      <c r="AA74" s="840"/>
      <c r="AB74" s="840"/>
      <c r="AC74" s="840"/>
      <c r="AD74" s="840"/>
      <c r="AE74" s="840"/>
      <c r="AF74" s="840"/>
      <c r="AG74" s="841"/>
      <c r="AH74" s="852"/>
      <c r="AI74" s="853"/>
      <c r="AJ74" s="853"/>
      <c r="AK74" s="853"/>
      <c r="AL74" s="853"/>
      <c r="AM74" s="853"/>
      <c r="AN74" s="853"/>
      <c r="AO74" s="853"/>
      <c r="AP74" s="854"/>
    </row>
    <row r="75" spans="1:73" ht="14.1" customHeight="1" thickBot="1" x14ac:dyDescent="0.3">
      <c r="B75" s="294"/>
      <c r="C75" s="456"/>
      <c r="D75" s="968"/>
      <c r="E75" s="969"/>
      <c r="F75" s="780" t="str">
        <f>IF($P$13=$E$184,R254,IF($P$13=$E$183,R220,R187))</f>
        <v xml:space="preserve">RSI 3.85(Minimum R22 eff.) </v>
      </c>
      <c r="G75" s="781"/>
      <c r="H75" s="781"/>
      <c r="I75" s="781"/>
      <c r="J75" s="781"/>
      <c r="K75" s="781"/>
      <c r="L75" s="781"/>
      <c r="M75" s="781"/>
      <c r="N75" s="781"/>
      <c r="O75" s="781"/>
      <c r="P75" s="781"/>
      <c r="Q75" s="781"/>
      <c r="R75" s="781"/>
      <c r="S75" s="782"/>
      <c r="T75" s="842"/>
      <c r="U75" s="842"/>
      <c r="V75" s="842"/>
      <c r="W75" s="842"/>
      <c r="X75" s="842"/>
      <c r="Y75" s="842"/>
      <c r="Z75" s="842"/>
      <c r="AA75" s="842"/>
      <c r="AB75" s="842"/>
      <c r="AC75" s="842"/>
      <c r="AD75" s="842"/>
      <c r="AE75" s="842"/>
      <c r="AF75" s="842"/>
      <c r="AG75" s="843"/>
      <c r="AH75" s="815"/>
      <c r="AI75" s="816"/>
      <c r="AJ75" s="816"/>
      <c r="AK75" s="816"/>
      <c r="AL75" s="816"/>
      <c r="AM75" s="816"/>
      <c r="AN75" s="816"/>
      <c r="AO75" s="816"/>
      <c r="AP75" s="817"/>
    </row>
    <row r="76" spans="1:73" ht="14.1" customHeight="1" x14ac:dyDescent="0.25">
      <c r="B76" s="294"/>
      <c r="C76" s="456"/>
      <c r="D76" s="968"/>
      <c r="E76" s="969"/>
      <c r="F76" s="761" t="s">
        <v>152</v>
      </c>
      <c r="G76" s="762"/>
      <c r="H76" s="762"/>
      <c r="I76" s="762"/>
      <c r="J76" s="762"/>
      <c r="K76" s="762"/>
      <c r="L76" s="762"/>
      <c r="M76" s="762"/>
      <c r="N76" s="762"/>
      <c r="O76" s="762"/>
      <c r="P76" s="762"/>
      <c r="Q76" s="762"/>
      <c r="R76" s="762"/>
      <c r="S76" s="763"/>
      <c r="T76" s="840"/>
      <c r="U76" s="840"/>
      <c r="V76" s="840"/>
      <c r="W76" s="840"/>
      <c r="X76" s="840"/>
      <c r="Y76" s="840"/>
      <c r="Z76" s="840"/>
      <c r="AA76" s="840"/>
      <c r="AB76" s="840"/>
      <c r="AC76" s="840"/>
      <c r="AD76" s="840"/>
      <c r="AE76" s="840"/>
      <c r="AF76" s="840"/>
      <c r="AG76" s="841"/>
      <c r="AH76" s="806"/>
      <c r="AI76" s="807"/>
      <c r="AJ76" s="807"/>
      <c r="AK76" s="807"/>
      <c r="AL76" s="807"/>
      <c r="AM76" s="807"/>
      <c r="AN76" s="807"/>
      <c r="AO76" s="807"/>
      <c r="AP76" s="808"/>
    </row>
    <row r="77" spans="1:73" ht="14.1" customHeight="1" thickBot="1" x14ac:dyDescent="0.3">
      <c r="B77" s="294"/>
      <c r="C77" s="456"/>
      <c r="D77" s="968"/>
      <c r="E77" s="969"/>
      <c r="F77" s="780" t="str">
        <f>IF($P$13=$E$184,R256,IF($P$13=$E$183,R222,R189))</f>
        <v xml:space="preserve">RSI 3.85(Minimum R22 eff.) </v>
      </c>
      <c r="G77" s="781"/>
      <c r="H77" s="781"/>
      <c r="I77" s="781"/>
      <c r="J77" s="781"/>
      <c r="K77" s="781"/>
      <c r="L77" s="781"/>
      <c r="M77" s="781"/>
      <c r="N77" s="781"/>
      <c r="O77" s="781"/>
      <c r="P77" s="781"/>
      <c r="Q77" s="781"/>
      <c r="R77" s="781"/>
      <c r="S77" s="782"/>
      <c r="T77" s="842"/>
      <c r="U77" s="842"/>
      <c r="V77" s="842"/>
      <c r="W77" s="842"/>
      <c r="X77" s="842"/>
      <c r="Y77" s="842"/>
      <c r="Z77" s="842"/>
      <c r="AA77" s="842"/>
      <c r="AB77" s="842"/>
      <c r="AC77" s="842"/>
      <c r="AD77" s="842"/>
      <c r="AE77" s="842"/>
      <c r="AF77" s="842"/>
      <c r="AG77" s="843"/>
      <c r="AH77" s="815"/>
      <c r="AI77" s="816"/>
      <c r="AJ77" s="816"/>
      <c r="AK77" s="816"/>
      <c r="AL77" s="816"/>
      <c r="AM77" s="816"/>
      <c r="AN77" s="816"/>
      <c r="AO77" s="816"/>
      <c r="AP77" s="817"/>
    </row>
    <row r="78" spans="1:73" ht="14.1" customHeight="1" x14ac:dyDescent="0.25">
      <c r="B78" s="294"/>
      <c r="C78" s="456"/>
      <c r="D78" s="968"/>
      <c r="E78" s="969"/>
      <c r="F78" s="761" t="s">
        <v>468</v>
      </c>
      <c r="G78" s="762"/>
      <c r="H78" s="762"/>
      <c r="I78" s="762"/>
      <c r="J78" s="762"/>
      <c r="K78" s="762"/>
      <c r="L78" s="762"/>
      <c r="M78" s="762"/>
      <c r="N78" s="762"/>
      <c r="O78" s="762"/>
      <c r="P78" s="762"/>
      <c r="Q78" s="762"/>
      <c r="R78" s="762"/>
      <c r="S78" s="763"/>
      <c r="T78" s="840"/>
      <c r="U78" s="840"/>
      <c r="V78" s="840"/>
      <c r="W78" s="840"/>
      <c r="X78" s="840"/>
      <c r="Y78" s="840"/>
      <c r="Z78" s="840"/>
      <c r="AA78" s="840"/>
      <c r="AB78" s="840"/>
      <c r="AC78" s="840"/>
      <c r="AD78" s="840"/>
      <c r="AE78" s="840"/>
      <c r="AF78" s="840"/>
      <c r="AG78" s="841"/>
      <c r="AH78" s="806"/>
      <c r="AI78" s="807"/>
      <c r="AJ78" s="807"/>
      <c r="AK78" s="807"/>
      <c r="AL78" s="807"/>
      <c r="AM78" s="807"/>
      <c r="AN78" s="807"/>
      <c r="AO78" s="807"/>
      <c r="AP78" s="808"/>
    </row>
    <row r="79" spans="1:73" ht="14.1" customHeight="1" thickBot="1" x14ac:dyDescent="0.3">
      <c r="B79" s="294"/>
      <c r="C79" s="456"/>
      <c r="D79" s="968"/>
      <c r="E79" s="969"/>
      <c r="F79" s="780" t="str">
        <f>IF($P$13=$E$184,R258,IF($P$13=$E$183,R224,R191))</f>
        <v>RSI 8.5(Minimum R48 eff.)</v>
      </c>
      <c r="G79" s="781"/>
      <c r="H79" s="781"/>
      <c r="I79" s="781"/>
      <c r="J79" s="781"/>
      <c r="K79" s="781"/>
      <c r="L79" s="781"/>
      <c r="M79" s="781"/>
      <c r="N79" s="781"/>
      <c r="O79" s="781"/>
      <c r="P79" s="781"/>
      <c r="Q79" s="781"/>
      <c r="R79" s="781"/>
      <c r="S79" s="782"/>
      <c r="T79" s="842"/>
      <c r="U79" s="842"/>
      <c r="V79" s="842"/>
      <c r="W79" s="842"/>
      <c r="X79" s="842"/>
      <c r="Y79" s="842"/>
      <c r="Z79" s="842"/>
      <c r="AA79" s="842"/>
      <c r="AB79" s="842"/>
      <c r="AC79" s="842"/>
      <c r="AD79" s="842"/>
      <c r="AE79" s="842"/>
      <c r="AF79" s="842"/>
      <c r="AG79" s="843"/>
      <c r="AH79" s="815"/>
      <c r="AI79" s="816"/>
      <c r="AJ79" s="816"/>
      <c r="AK79" s="816"/>
      <c r="AL79" s="816"/>
      <c r="AM79" s="816"/>
      <c r="AN79" s="816"/>
      <c r="AO79" s="816"/>
      <c r="AP79" s="817"/>
      <c r="AS79" s="330"/>
    </row>
    <row r="80" spans="1:73" s="299" customFormat="1" ht="14.1" customHeight="1" x14ac:dyDescent="0.25">
      <c r="A80" s="300"/>
      <c r="B80" s="420" t="s">
        <v>90</v>
      </c>
      <c r="C80" s="511"/>
      <c r="D80" s="968"/>
      <c r="E80" s="969"/>
      <c r="F80" s="1015" t="s">
        <v>477</v>
      </c>
      <c r="G80" s="1016"/>
      <c r="H80" s="1016"/>
      <c r="I80" s="1016"/>
      <c r="J80" s="1016"/>
      <c r="K80" s="1016"/>
      <c r="L80" s="1016"/>
      <c r="M80" s="1016"/>
      <c r="N80" s="1016"/>
      <c r="O80" s="1016"/>
      <c r="P80" s="1016"/>
      <c r="Q80" s="1016"/>
      <c r="R80" s="1016"/>
      <c r="S80" s="1017"/>
      <c r="T80" s="840"/>
      <c r="U80" s="840"/>
      <c r="V80" s="840"/>
      <c r="W80" s="840"/>
      <c r="X80" s="840"/>
      <c r="Y80" s="840"/>
      <c r="Z80" s="840"/>
      <c r="AA80" s="840"/>
      <c r="AB80" s="840"/>
      <c r="AC80" s="840"/>
      <c r="AD80" s="840"/>
      <c r="AE80" s="840"/>
      <c r="AF80" s="840"/>
      <c r="AG80" s="841"/>
      <c r="AH80" s="806"/>
      <c r="AI80" s="807"/>
      <c r="AJ80" s="807"/>
      <c r="AK80" s="807"/>
      <c r="AL80" s="807"/>
      <c r="AM80" s="807"/>
      <c r="AN80" s="807"/>
      <c r="AO80" s="807"/>
      <c r="AP80" s="808"/>
      <c r="AQ80" s="21" t="s">
        <v>22</v>
      </c>
      <c r="AR80" s="20"/>
      <c r="AS80" s="331"/>
      <c r="AT80" s="301"/>
      <c r="AU80" s="301"/>
      <c r="AV80" s="301"/>
      <c r="AW80" s="301"/>
      <c r="AX80" s="301"/>
      <c r="AY80" s="301"/>
      <c r="AZ80" s="301"/>
      <c r="BA80" s="301"/>
      <c r="BB80" s="301"/>
      <c r="BC80" s="301"/>
      <c r="BD80" s="301"/>
      <c r="BE80" s="301"/>
      <c r="BF80" s="301"/>
      <c r="BG80" s="301"/>
      <c r="BH80" s="301"/>
      <c r="BI80" s="301"/>
      <c r="BJ80" s="301"/>
      <c r="BK80" s="301"/>
      <c r="BL80" s="301"/>
      <c r="BM80" s="301"/>
      <c r="BN80" s="301"/>
      <c r="BO80" s="301"/>
      <c r="BP80" s="301"/>
      <c r="BQ80" s="301"/>
      <c r="BR80" s="301"/>
      <c r="BS80" s="301"/>
      <c r="BT80" s="301"/>
      <c r="BU80" s="301"/>
    </row>
    <row r="81" spans="2:44" ht="24.75" customHeight="1" thickBot="1" x14ac:dyDescent="0.3">
      <c r="B81" s="294"/>
      <c r="C81" s="456"/>
      <c r="D81" s="968"/>
      <c r="E81" s="969"/>
      <c r="F81" s="780" t="str">
        <f>IF($P$13=$E$184,R260,IF($P$13=$E$183,R226,R193))</f>
        <v>RSI 7.04(Minimum R40 eff.)</v>
      </c>
      <c r="G81" s="781"/>
      <c r="H81" s="781"/>
      <c r="I81" s="781"/>
      <c r="J81" s="781"/>
      <c r="K81" s="781"/>
      <c r="L81" s="781"/>
      <c r="M81" s="781"/>
      <c r="N81" s="781"/>
      <c r="O81" s="781"/>
      <c r="P81" s="781"/>
      <c r="Q81" s="781"/>
      <c r="R81" s="781"/>
      <c r="S81" s="782"/>
      <c r="T81" s="842"/>
      <c r="U81" s="842"/>
      <c r="V81" s="842"/>
      <c r="W81" s="842"/>
      <c r="X81" s="842"/>
      <c r="Y81" s="842"/>
      <c r="Z81" s="842"/>
      <c r="AA81" s="842"/>
      <c r="AB81" s="842"/>
      <c r="AC81" s="842"/>
      <c r="AD81" s="842"/>
      <c r="AE81" s="842"/>
      <c r="AF81" s="842"/>
      <c r="AG81" s="843"/>
      <c r="AH81" s="815"/>
      <c r="AI81" s="816"/>
      <c r="AJ81" s="816"/>
      <c r="AK81" s="816"/>
      <c r="AL81" s="816"/>
      <c r="AM81" s="816"/>
      <c r="AN81" s="816"/>
      <c r="AO81" s="816"/>
      <c r="AP81" s="817"/>
    </row>
    <row r="82" spans="2:44" ht="14.1" customHeight="1" x14ac:dyDescent="0.25">
      <c r="B82" s="294"/>
      <c r="C82" s="456"/>
      <c r="D82" s="968"/>
      <c r="E82" s="969"/>
      <c r="F82" s="761" t="s">
        <v>470</v>
      </c>
      <c r="G82" s="762"/>
      <c r="H82" s="762"/>
      <c r="I82" s="762"/>
      <c r="J82" s="762"/>
      <c r="K82" s="762"/>
      <c r="L82" s="762"/>
      <c r="M82" s="762"/>
      <c r="N82" s="762"/>
      <c r="O82" s="762"/>
      <c r="P82" s="762"/>
      <c r="Q82" s="762"/>
      <c r="R82" s="762"/>
      <c r="S82" s="763"/>
      <c r="T82" s="840"/>
      <c r="U82" s="840"/>
      <c r="V82" s="840"/>
      <c r="W82" s="840"/>
      <c r="X82" s="840"/>
      <c r="Y82" s="840"/>
      <c r="Z82" s="840"/>
      <c r="AA82" s="840"/>
      <c r="AB82" s="840"/>
      <c r="AC82" s="840"/>
      <c r="AD82" s="840"/>
      <c r="AE82" s="840"/>
      <c r="AF82" s="840"/>
      <c r="AG82" s="841"/>
      <c r="AH82" s="806"/>
      <c r="AI82" s="807"/>
      <c r="AJ82" s="807"/>
      <c r="AK82" s="807"/>
      <c r="AL82" s="807"/>
      <c r="AM82" s="807"/>
      <c r="AN82" s="807"/>
      <c r="AO82" s="807"/>
      <c r="AP82" s="808"/>
    </row>
    <row r="83" spans="2:44" ht="12" customHeight="1" thickBot="1" x14ac:dyDescent="0.3">
      <c r="B83" s="294"/>
      <c r="C83" s="456"/>
      <c r="D83" s="968"/>
      <c r="E83" s="969"/>
      <c r="F83" s="780" t="str">
        <f>IF($P$13=$E$184,R262,IF($P$13=$E$183,R228,R195))</f>
        <v>RSI 2.45(Minimum R14 eff.)</v>
      </c>
      <c r="G83" s="781"/>
      <c r="H83" s="781"/>
      <c r="I83" s="781"/>
      <c r="J83" s="781"/>
      <c r="K83" s="781"/>
      <c r="L83" s="781"/>
      <c r="M83" s="781"/>
      <c r="N83" s="781"/>
      <c r="O83" s="781"/>
      <c r="P83" s="781"/>
      <c r="Q83" s="781"/>
      <c r="R83" s="781"/>
      <c r="S83" s="782"/>
      <c r="T83" s="842"/>
      <c r="U83" s="842"/>
      <c r="V83" s="842"/>
      <c r="W83" s="842"/>
      <c r="X83" s="842"/>
      <c r="Y83" s="842"/>
      <c r="Z83" s="842"/>
      <c r="AA83" s="842"/>
      <c r="AB83" s="842"/>
      <c r="AC83" s="842"/>
      <c r="AD83" s="842"/>
      <c r="AE83" s="842"/>
      <c r="AF83" s="842"/>
      <c r="AG83" s="843"/>
      <c r="AH83" s="815"/>
      <c r="AI83" s="816"/>
      <c r="AJ83" s="816"/>
      <c r="AK83" s="816"/>
      <c r="AL83" s="816"/>
      <c r="AM83" s="816"/>
      <c r="AN83" s="816"/>
      <c r="AO83" s="816"/>
      <c r="AP83" s="817"/>
    </row>
    <row r="84" spans="2:44" ht="14.1" customHeight="1" x14ac:dyDescent="0.25">
      <c r="B84" s="294"/>
      <c r="C84" s="456"/>
      <c r="D84" s="968"/>
      <c r="E84" s="969"/>
      <c r="F84" s="761" t="s">
        <v>482</v>
      </c>
      <c r="G84" s="762"/>
      <c r="H84" s="762"/>
      <c r="I84" s="762"/>
      <c r="J84" s="762"/>
      <c r="K84" s="762"/>
      <c r="L84" s="762"/>
      <c r="M84" s="762"/>
      <c r="N84" s="762"/>
      <c r="O84" s="762"/>
      <c r="P84" s="762"/>
      <c r="Q84" s="762"/>
      <c r="R84" s="762"/>
      <c r="S84" s="763"/>
      <c r="T84" s="840"/>
      <c r="U84" s="840"/>
      <c r="V84" s="840"/>
      <c r="W84" s="840"/>
      <c r="X84" s="840"/>
      <c r="Y84" s="840"/>
      <c r="Z84" s="840"/>
      <c r="AA84" s="840"/>
      <c r="AB84" s="840"/>
      <c r="AC84" s="840"/>
      <c r="AD84" s="840"/>
      <c r="AE84" s="840"/>
      <c r="AF84" s="840"/>
      <c r="AG84" s="841"/>
      <c r="AH84" s="806"/>
      <c r="AI84" s="807"/>
      <c r="AJ84" s="807"/>
      <c r="AK84" s="807"/>
      <c r="AL84" s="807"/>
      <c r="AM84" s="807"/>
      <c r="AN84" s="807"/>
      <c r="AO84" s="807"/>
      <c r="AP84" s="808"/>
    </row>
    <row r="85" spans="2:44" ht="14.1" customHeight="1" thickBot="1" x14ac:dyDescent="0.3">
      <c r="B85" s="294"/>
      <c r="C85" s="456"/>
      <c r="D85" s="968"/>
      <c r="E85" s="969"/>
      <c r="F85" s="780" t="str">
        <f>IF($P$13=$E$184,R264,IF($P$13=$E$183,R230,R196))</f>
        <v>RSI 4.22(Minimum R24 eff.)</v>
      </c>
      <c r="G85" s="781"/>
      <c r="H85" s="781"/>
      <c r="I85" s="781"/>
      <c r="J85" s="781"/>
      <c r="K85" s="781"/>
      <c r="L85" s="781"/>
      <c r="M85" s="781"/>
      <c r="N85" s="781"/>
      <c r="O85" s="781"/>
      <c r="P85" s="781"/>
      <c r="Q85" s="781"/>
      <c r="R85" s="781"/>
      <c r="S85" s="782"/>
      <c r="T85" s="842"/>
      <c r="U85" s="842"/>
      <c r="V85" s="842"/>
      <c r="W85" s="842"/>
      <c r="X85" s="842"/>
      <c r="Y85" s="842"/>
      <c r="Z85" s="842"/>
      <c r="AA85" s="842"/>
      <c r="AB85" s="842"/>
      <c r="AC85" s="842"/>
      <c r="AD85" s="842"/>
      <c r="AE85" s="842"/>
      <c r="AF85" s="842"/>
      <c r="AG85" s="843"/>
      <c r="AH85" s="815"/>
      <c r="AI85" s="816"/>
      <c r="AJ85" s="816"/>
      <c r="AK85" s="816"/>
      <c r="AL85" s="816"/>
      <c r="AM85" s="816"/>
      <c r="AN85" s="816"/>
      <c r="AO85" s="816"/>
      <c r="AP85" s="817"/>
      <c r="AR85" s="21" t="s">
        <v>22</v>
      </c>
    </row>
    <row r="86" spans="2:44" ht="14.1" customHeight="1" x14ac:dyDescent="0.25">
      <c r="B86" s="295"/>
      <c r="C86" s="456"/>
      <c r="D86" s="968"/>
      <c r="E86" s="969"/>
      <c r="F86" s="761" t="s">
        <v>156</v>
      </c>
      <c r="G86" s="762"/>
      <c r="H86" s="762"/>
      <c r="I86" s="762"/>
      <c r="J86" s="762"/>
      <c r="K86" s="762"/>
      <c r="L86" s="762"/>
      <c r="M86" s="762"/>
      <c r="N86" s="762"/>
      <c r="O86" s="762"/>
      <c r="P86" s="762"/>
      <c r="Q86" s="762"/>
      <c r="R86" s="762"/>
      <c r="S86" s="763"/>
      <c r="T86" s="840"/>
      <c r="U86" s="840"/>
      <c r="V86" s="840"/>
      <c r="W86" s="840"/>
      <c r="X86" s="840"/>
      <c r="Y86" s="840"/>
      <c r="Z86" s="840"/>
      <c r="AA86" s="840"/>
      <c r="AB86" s="840"/>
      <c r="AC86" s="840"/>
      <c r="AD86" s="840"/>
      <c r="AE86" s="840"/>
      <c r="AF86" s="840"/>
      <c r="AG86" s="841"/>
      <c r="AH86" s="806"/>
      <c r="AI86" s="807"/>
      <c r="AJ86" s="807"/>
      <c r="AK86" s="807"/>
      <c r="AL86" s="807"/>
      <c r="AM86" s="807"/>
      <c r="AN86" s="807"/>
      <c r="AO86" s="807"/>
      <c r="AP86" s="808"/>
    </row>
    <row r="87" spans="2:44" ht="14.1" customHeight="1" thickBot="1" x14ac:dyDescent="0.3">
      <c r="B87" s="295"/>
      <c r="C87" s="456"/>
      <c r="D87" s="968"/>
      <c r="E87" s="969"/>
      <c r="F87" s="780" t="str">
        <f>IF($P$13=$E$184,R266,IF($P$13=$E$183,R232,R198))</f>
        <v>Thermal break meets R2.4 effective (RSI 0.42)</v>
      </c>
      <c r="G87" s="781"/>
      <c r="H87" s="781"/>
      <c r="I87" s="781"/>
      <c r="J87" s="781"/>
      <c r="K87" s="781"/>
      <c r="L87" s="781"/>
      <c r="M87" s="781"/>
      <c r="N87" s="781"/>
      <c r="O87" s="781"/>
      <c r="P87" s="781"/>
      <c r="Q87" s="781"/>
      <c r="R87" s="781"/>
      <c r="S87" s="782"/>
      <c r="T87" s="842"/>
      <c r="U87" s="842"/>
      <c r="V87" s="842"/>
      <c r="W87" s="842"/>
      <c r="X87" s="842"/>
      <c r="Y87" s="842"/>
      <c r="Z87" s="842"/>
      <c r="AA87" s="842"/>
      <c r="AB87" s="842"/>
      <c r="AC87" s="842"/>
      <c r="AD87" s="842"/>
      <c r="AE87" s="842"/>
      <c r="AF87" s="842"/>
      <c r="AG87" s="843"/>
      <c r="AH87" s="815"/>
      <c r="AI87" s="816"/>
      <c r="AJ87" s="816"/>
      <c r="AK87" s="816"/>
      <c r="AL87" s="816"/>
      <c r="AM87" s="816"/>
      <c r="AN87" s="816"/>
      <c r="AO87" s="816"/>
      <c r="AP87" s="817"/>
    </row>
    <row r="88" spans="2:44" ht="14.1" customHeight="1" x14ac:dyDescent="0.25">
      <c r="B88" s="295"/>
      <c r="C88" s="456"/>
      <c r="D88" s="968"/>
      <c r="E88" s="969"/>
      <c r="F88" s="761" t="s">
        <v>157</v>
      </c>
      <c r="G88" s="762"/>
      <c r="H88" s="762"/>
      <c r="I88" s="762"/>
      <c r="J88" s="762"/>
      <c r="K88" s="762"/>
      <c r="L88" s="762"/>
      <c r="M88" s="762"/>
      <c r="N88" s="762"/>
      <c r="O88" s="762"/>
      <c r="P88" s="762"/>
      <c r="Q88" s="762"/>
      <c r="R88" s="762"/>
      <c r="S88" s="763"/>
      <c r="T88" s="840"/>
      <c r="U88" s="840"/>
      <c r="V88" s="840"/>
      <c r="W88" s="840"/>
      <c r="X88" s="840"/>
      <c r="Y88" s="840"/>
      <c r="Z88" s="840"/>
      <c r="AA88" s="840"/>
      <c r="AB88" s="840"/>
      <c r="AC88" s="840"/>
      <c r="AD88" s="840"/>
      <c r="AE88" s="840"/>
      <c r="AF88" s="840"/>
      <c r="AG88" s="841"/>
      <c r="AH88" s="846" t="s">
        <v>159</v>
      </c>
      <c r="AI88" s="847"/>
      <c r="AJ88" s="847"/>
      <c r="AK88" s="847"/>
      <c r="AL88" s="847"/>
      <c r="AM88" s="847"/>
      <c r="AN88" s="847"/>
      <c r="AO88" s="847"/>
      <c r="AP88" s="848"/>
    </row>
    <row r="89" spans="2:44" ht="12.75" customHeight="1" thickBot="1" x14ac:dyDescent="0.3">
      <c r="B89" s="295"/>
      <c r="C89" s="456"/>
      <c r="D89" s="968"/>
      <c r="E89" s="969"/>
      <c r="F89" s="780" t="str">
        <f>IF($P$13=$E$184,R268,IF($P$13=$E$183,R234,R200))</f>
        <v>Continuous air barrier design</v>
      </c>
      <c r="G89" s="781"/>
      <c r="H89" s="781"/>
      <c r="I89" s="781"/>
      <c r="J89" s="781"/>
      <c r="K89" s="781"/>
      <c r="L89" s="781"/>
      <c r="M89" s="781"/>
      <c r="N89" s="781"/>
      <c r="O89" s="781"/>
      <c r="P89" s="781"/>
      <c r="Q89" s="781"/>
      <c r="R89" s="781"/>
      <c r="S89" s="782"/>
      <c r="T89" s="842"/>
      <c r="U89" s="842"/>
      <c r="V89" s="842"/>
      <c r="W89" s="842"/>
      <c r="X89" s="842"/>
      <c r="Y89" s="842"/>
      <c r="Z89" s="842"/>
      <c r="AA89" s="842"/>
      <c r="AB89" s="842"/>
      <c r="AC89" s="842"/>
      <c r="AD89" s="842"/>
      <c r="AE89" s="842"/>
      <c r="AF89" s="842"/>
      <c r="AG89" s="843"/>
      <c r="AH89" s="849"/>
      <c r="AI89" s="850"/>
      <c r="AJ89" s="850"/>
      <c r="AK89" s="850"/>
      <c r="AL89" s="850"/>
      <c r="AM89" s="850"/>
      <c r="AN89" s="850"/>
      <c r="AO89" s="850"/>
      <c r="AP89" s="851"/>
    </row>
    <row r="90" spans="2:44" ht="12.75" customHeight="1" x14ac:dyDescent="0.25">
      <c r="B90" s="295"/>
      <c r="C90" s="512"/>
      <c r="D90" s="513"/>
      <c r="E90" s="514"/>
      <c r="F90" s="761" t="s">
        <v>481</v>
      </c>
      <c r="G90" s="873"/>
      <c r="H90" s="873"/>
      <c r="I90" s="873"/>
      <c r="J90" s="873"/>
      <c r="K90" s="873"/>
      <c r="L90" s="873"/>
      <c r="M90" s="873"/>
      <c r="N90" s="873"/>
      <c r="O90" s="873"/>
      <c r="P90" s="873"/>
      <c r="Q90" s="873"/>
      <c r="R90" s="873"/>
      <c r="S90" s="874"/>
      <c r="T90" s="840"/>
      <c r="U90" s="840"/>
      <c r="V90" s="840"/>
      <c r="W90" s="840"/>
      <c r="X90" s="840"/>
      <c r="Y90" s="840"/>
      <c r="Z90" s="840"/>
      <c r="AA90" s="840"/>
      <c r="AB90" s="840"/>
      <c r="AC90" s="840"/>
      <c r="AD90" s="840"/>
      <c r="AE90" s="840"/>
      <c r="AF90" s="840"/>
      <c r="AG90" s="841"/>
      <c r="AH90" s="806"/>
      <c r="AI90" s="807"/>
      <c r="AJ90" s="807"/>
      <c r="AK90" s="807"/>
      <c r="AL90" s="807"/>
      <c r="AM90" s="807"/>
      <c r="AN90" s="807"/>
      <c r="AO90" s="807"/>
      <c r="AP90" s="808"/>
    </row>
    <row r="91" spans="2:44" ht="12.75" customHeight="1" thickBot="1" x14ac:dyDescent="0.3">
      <c r="B91" s="295"/>
      <c r="C91" s="456"/>
      <c r="D91" s="515"/>
      <c r="E91" s="514"/>
      <c r="F91" s="794" t="str">
        <f>IF($P$13=$E$182,R218,IF($P$13=$E$183,R252,R286))</f>
        <v>If Area ≤ 10.0m2,RSI 4.03(Minimum R23 eff.)-If Not,RSI 7.04(Minimum R40 eff.)</v>
      </c>
      <c r="G91" s="795"/>
      <c r="H91" s="795"/>
      <c r="I91" s="795"/>
      <c r="J91" s="795"/>
      <c r="K91" s="795"/>
      <c r="L91" s="795"/>
      <c r="M91" s="795"/>
      <c r="N91" s="795"/>
      <c r="O91" s="795"/>
      <c r="P91" s="795"/>
      <c r="Q91" s="795"/>
      <c r="R91" s="795"/>
      <c r="S91" s="796"/>
      <c r="T91" s="842"/>
      <c r="U91" s="842"/>
      <c r="V91" s="842"/>
      <c r="W91" s="842"/>
      <c r="X91" s="842"/>
      <c r="Y91" s="842"/>
      <c r="Z91" s="842"/>
      <c r="AA91" s="842"/>
      <c r="AB91" s="842"/>
      <c r="AC91" s="842"/>
      <c r="AD91" s="842"/>
      <c r="AE91" s="842"/>
      <c r="AF91" s="842"/>
      <c r="AG91" s="843"/>
      <c r="AH91" s="815"/>
      <c r="AI91" s="816"/>
      <c r="AJ91" s="816"/>
      <c r="AK91" s="816"/>
      <c r="AL91" s="816"/>
      <c r="AM91" s="816"/>
      <c r="AN91" s="816"/>
      <c r="AO91" s="816"/>
      <c r="AP91" s="817"/>
    </row>
    <row r="92" spans="2:44" ht="14.1" customHeight="1" thickTop="1" x14ac:dyDescent="0.25">
      <c r="B92" s="47" t="s">
        <v>90</v>
      </c>
      <c r="C92" s="456"/>
      <c r="D92" s="966" t="s">
        <v>160</v>
      </c>
      <c r="E92" s="967"/>
      <c r="F92" s="761" t="s">
        <v>496</v>
      </c>
      <c r="G92" s="762"/>
      <c r="H92" s="762"/>
      <c r="I92" s="762"/>
      <c r="J92" s="762"/>
      <c r="K92" s="762"/>
      <c r="L92" s="762"/>
      <c r="M92" s="762"/>
      <c r="N92" s="762"/>
      <c r="O92" s="762"/>
      <c r="P92" s="762"/>
      <c r="Q92" s="762"/>
      <c r="R92" s="762"/>
      <c r="S92" s="763"/>
      <c r="T92" s="875" t="s">
        <v>658</v>
      </c>
      <c r="U92" s="870"/>
      <c r="V92" s="870"/>
      <c r="W92" s="870"/>
      <c r="X92" s="870"/>
      <c r="Y92" s="870"/>
      <c r="Z92" s="870"/>
      <c r="AA92" s="870"/>
      <c r="AB92" s="870"/>
      <c r="AC92" s="870"/>
      <c r="AD92" s="870"/>
      <c r="AE92" s="870"/>
      <c r="AF92" s="870"/>
      <c r="AG92" s="870"/>
      <c r="AH92" s="806"/>
      <c r="AI92" s="807"/>
      <c r="AJ92" s="807"/>
      <c r="AK92" s="807"/>
      <c r="AL92" s="807"/>
      <c r="AM92" s="807"/>
      <c r="AN92" s="807"/>
      <c r="AO92" s="807"/>
      <c r="AP92" s="808"/>
    </row>
    <row r="93" spans="2:44" ht="14.1" customHeight="1" thickBot="1" x14ac:dyDescent="0.3">
      <c r="B93" s="294"/>
      <c r="C93" s="456"/>
      <c r="D93" s="968"/>
      <c r="E93" s="969"/>
      <c r="F93" s="780" t="str">
        <f>IF($P$13=$E$184,R270,IF($P$13=$E$183,R236,R202))</f>
        <v xml:space="preserve">Aside from front entry door, USI ≤1.80 </v>
      </c>
      <c r="G93" s="781"/>
      <c r="H93" s="781"/>
      <c r="I93" s="781"/>
      <c r="J93" s="781"/>
      <c r="K93" s="781"/>
      <c r="L93" s="781"/>
      <c r="M93" s="781"/>
      <c r="N93" s="781"/>
      <c r="O93" s="781"/>
      <c r="P93" s="781"/>
      <c r="Q93" s="781"/>
      <c r="R93" s="781"/>
      <c r="S93" s="782"/>
      <c r="T93" s="867"/>
      <c r="U93" s="868"/>
      <c r="V93" s="868"/>
      <c r="W93" s="868"/>
      <c r="X93" s="868"/>
      <c r="Y93" s="868"/>
      <c r="Z93" s="868"/>
      <c r="AA93" s="868"/>
      <c r="AB93" s="868"/>
      <c r="AC93" s="868"/>
      <c r="AD93" s="868"/>
      <c r="AE93" s="868"/>
      <c r="AF93" s="868"/>
      <c r="AG93" s="868"/>
      <c r="AH93" s="815"/>
      <c r="AI93" s="816"/>
      <c r="AJ93" s="816"/>
      <c r="AK93" s="816"/>
      <c r="AL93" s="816"/>
      <c r="AM93" s="816"/>
      <c r="AN93" s="816"/>
      <c r="AO93" s="816"/>
      <c r="AP93" s="817"/>
    </row>
    <row r="94" spans="2:44" ht="14.1" customHeight="1" thickTop="1" x14ac:dyDescent="0.25">
      <c r="C94" s="456"/>
      <c r="D94" s="968"/>
      <c r="E94" s="969"/>
      <c r="F94" s="761" t="s">
        <v>634</v>
      </c>
      <c r="G94" s="762"/>
      <c r="H94" s="762"/>
      <c r="I94" s="762"/>
      <c r="J94" s="762"/>
      <c r="K94" s="762"/>
      <c r="L94" s="762"/>
      <c r="M94" s="762"/>
      <c r="N94" s="762"/>
      <c r="O94" s="762"/>
      <c r="P94" s="762"/>
      <c r="Q94" s="789" t="str">
        <f>S322</f>
        <v>WWR</v>
      </c>
      <c r="R94" s="789"/>
      <c r="S94" s="574" t="str">
        <f>T322</f>
        <v>Area ≥ 325m²?</v>
      </c>
      <c r="T94" s="865" t="s">
        <v>659</v>
      </c>
      <c r="U94" s="866"/>
      <c r="V94" s="866"/>
      <c r="W94" s="866"/>
      <c r="X94" s="866"/>
      <c r="Y94" s="866"/>
      <c r="Z94" s="866"/>
      <c r="AA94" s="866"/>
      <c r="AB94" s="866"/>
      <c r="AC94" s="866"/>
      <c r="AD94" s="866"/>
      <c r="AE94" s="866"/>
      <c r="AF94" s="866"/>
      <c r="AG94" s="866"/>
      <c r="AH94" s="806"/>
      <c r="AI94" s="807"/>
      <c r="AJ94" s="807"/>
      <c r="AK94" s="807"/>
      <c r="AL94" s="807"/>
      <c r="AM94" s="807"/>
      <c r="AN94" s="807"/>
      <c r="AO94" s="807"/>
      <c r="AP94" s="808"/>
    </row>
    <row r="95" spans="2:44" ht="14.1" customHeight="1" thickBot="1" x14ac:dyDescent="0.3">
      <c r="C95" s="456"/>
      <c r="D95" s="968"/>
      <c r="E95" s="969"/>
      <c r="F95" s="780" t="str">
        <f>IF(P13=E183,
    "U max Is 1.44",
    IF(P13=E182,
        IF(OR(Q95="", S95=""),
            "Insert WWR and Area Range",
            IF(Q95&gt;=30,
                IF(S95="Yes",
                    "Uave ≤ 1.04 &amp; U individual window ≤ U1.22",
                    "U max Is 1.22"
                ),
                "U max Is 1.22"
            )
        ),
        "U max Is 1.22"
    )
)</f>
        <v>Insert WWR and Area Range</v>
      </c>
      <c r="G95" s="781"/>
      <c r="H95" s="781"/>
      <c r="I95" s="781"/>
      <c r="J95" s="781"/>
      <c r="K95" s="781"/>
      <c r="L95" s="781"/>
      <c r="M95" s="781"/>
      <c r="N95" s="781"/>
      <c r="O95" s="781"/>
      <c r="P95" s="781"/>
      <c r="Q95" s="965"/>
      <c r="R95" s="965"/>
      <c r="S95" s="432" t="s">
        <v>200</v>
      </c>
      <c r="T95" s="867"/>
      <c r="U95" s="868"/>
      <c r="V95" s="868"/>
      <c r="W95" s="868"/>
      <c r="X95" s="868"/>
      <c r="Y95" s="868"/>
      <c r="Z95" s="868"/>
      <c r="AA95" s="868"/>
      <c r="AB95" s="868"/>
      <c r="AC95" s="868"/>
      <c r="AD95" s="868"/>
      <c r="AE95" s="868"/>
      <c r="AF95" s="868"/>
      <c r="AG95" s="868"/>
      <c r="AH95" s="818"/>
      <c r="AI95" s="819"/>
      <c r="AJ95" s="819"/>
      <c r="AK95" s="819"/>
      <c r="AL95" s="819"/>
      <c r="AM95" s="819"/>
      <c r="AN95" s="819"/>
      <c r="AO95" s="819"/>
      <c r="AP95" s="820"/>
    </row>
    <row r="96" spans="2:44" ht="15" customHeight="1" thickTop="1" x14ac:dyDescent="0.25">
      <c r="C96" s="456"/>
      <c r="D96" s="968"/>
      <c r="E96" s="969"/>
      <c r="F96" s="761" t="s">
        <v>163</v>
      </c>
      <c r="G96" s="762"/>
      <c r="H96" s="762"/>
      <c r="I96" s="762"/>
      <c r="J96" s="762"/>
      <c r="K96" s="762"/>
      <c r="L96" s="762"/>
      <c r="M96" s="762"/>
      <c r="N96" s="762"/>
      <c r="O96" s="762"/>
      <c r="P96" s="762"/>
      <c r="Q96" s="762"/>
      <c r="R96" s="762"/>
      <c r="S96" s="516" t="s">
        <v>502</v>
      </c>
      <c r="T96" s="869" t="s">
        <v>550</v>
      </c>
      <c r="U96" s="870"/>
      <c r="V96" s="870"/>
      <c r="W96" s="870"/>
      <c r="X96" s="870"/>
      <c r="Y96" s="870"/>
      <c r="Z96" s="870"/>
      <c r="AA96" s="870"/>
      <c r="AB96" s="870"/>
      <c r="AC96" s="870"/>
      <c r="AD96" s="870"/>
      <c r="AE96" s="870"/>
      <c r="AF96" s="870"/>
      <c r="AG96" s="870"/>
      <c r="AH96" s="790" t="s">
        <v>546</v>
      </c>
      <c r="AI96" s="791"/>
      <c r="AJ96" s="792" t="s">
        <v>547</v>
      </c>
      <c r="AK96" s="793"/>
      <c r="AL96" s="793"/>
      <c r="AM96" s="791"/>
      <c r="AN96" s="792" t="s">
        <v>548</v>
      </c>
      <c r="AO96" s="793"/>
      <c r="AP96" s="517"/>
    </row>
    <row r="97" spans="2:65" ht="14.1" customHeight="1" thickBot="1" x14ac:dyDescent="0.3">
      <c r="C97" s="456"/>
      <c r="D97" s="968"/>
      <c r="E97" s="969"/>
      <c r="F97" s="953" t="str">
        <f>IF(S97="≤12.2m(both dir)",
   "Skylights USI≤2.44 ,Roof hatch USI≤2.94,Tubular USI≤ 2.64",
   IF(S97="&gt;12.2m(both dir)",
      "Skylights USI≤ 2.95 ,Roof hatch USI≤2.94,Tubular USI≤2.64",
      ""))</f>
        <v>Skylights USI≤ 2.95 ,Roof hatch USI≤2.94,Tubular USI≤2.64</v>
      </c>
      <c r="G97" s="954"/>
      <c r="H97" s="954"/>
      <c r="I97" s="954"/>
      <c r="J97" s="954"/>
      <c r="K97" s="954"/>
      <c r="L97" s="954"/>
      <c r="M97" s="954"/>
      <c r="N97" s="954"/>
      <c r="O97" s="954"/>
      <c r="P97" s="954"/>
      <c r="Q97" s="954"/>
      <c r="R97" s="954"/>
      <c r="S97" s="419" t="s">
        <v>650</v>
      </c>
      <c r="T97" s="871"/>
      <c r="U97" s="872"/>
      <c r="V97" s="872"/>
      <c r="W97" s="872"/>
      <c r="X97" s="872"/>
      <c r="Y97" s="872"/>
      <c r="Z97" s="872"/>
      <c r="AA97" s="872"/>
      <c r="AB97" s="872"/>
      <c r="AC97" s="872"/>
      <c r="AD97" s="872"/>
      <c r="AE97" s="872"/>
      <c r="AF97" s="872"/>
      <c r="AG97" s="872"/>
      <c r="AH97" s="1018"/>
      <c r="AI97" s="1019"/>
      <c r="AJ97" s="803"/>
      <c r="AK97" s="804"/>
      <c r="AL97" s="804"/>
      <c r="AM97" s="1019"/>
      <c r="AN97" s="803"/>
      <c r="AO97" s="804"/>
      <c r="AP97" s="805"/>
    </row>
    <row r="98" spans="2:65" ht="14.1" customHeight="1" thickTop="1" x14ac:dyDescent="0.25">
      <c r="C98" s="456"/>
      <c r="D98" s="785" t="s">
        <v>164</v>
      </c>
      <c r="E98" s="786"/>
      <c r="F98" s="761" t="s">
        <v>165</v>
      </c>
      <c r="G98" s="762"/>
      <c r="H98" s="762"/>
      <c r="I98" s="762"/>
      <c r="J98" s="762"/>
      <c r="K98" s="762"/>
      <c r="L98" s="762"/>
      <c r="M98" s="762"/>
      <c r="N98" s="762"/>
      <c r="O98" s="762"/>
      <c r="P98" s="762"/>
      <c r="Q98" s="762"/>
      <c r="R98" s="762"/>
      <c r="S98" s="763"/>
      <c r="T98" s="941"/>
      <c r="U98" s="942"/>
      <c r="V98" s="942"/>
      <c r="W98" s="942"/>
      <c r="X98" s="942"/>
      <c r="Y98" s="942"/>
      <c r="Z98" s="942"/>
      <c r="AA98" s="942"/>
      <c r="AB98" s="942"/>
      <c r="AC98" s="942"/>
      <c r="AD98" s="942"/>
      <c r="AE98" s="942"/>
      <c r="AF98" s="942"/>
      <c r="AG98" s="943"/>
      <c r="AH98" s="983"/>
      <c r="AI98" s="984"/>
      <c r="AJ98" s="984"/>
      <c r="AK98" s="984"/>
      <c r="AL98" s="984"/>
      <c r="AM98" s="984"/>
      <c r="AN98" s="984"/>
      <c r="AO98" s="984"/>
      <c r="AP98" s="985"/>
    </row>
    <row r="99" spans="2:65" ht="12" customHeight="1" x14ac:dyDescent="0.25">
      <c r="C99" s="456"/>
      <c r="D99" s="785"/>
      <c r="E99" s="786"/>
      <c r="F99" s="780" t="str">
        <f>IF(P13=E182, "HRV SRE(min) at 0 Celsius=75%", "HRV SRE(min) at 0 Celsius=65%")</f>
        <v>HRV SRE(min) at 0 Celsius=75%</v>
      </c>
      <c r="G99" s="781"/>
      <c r="H99" s="781"/>
      <c r="I99" s="781"/>
      <c r="J99" s="781"/>
      <c r="K99" s="781"/>
      <c r="L99" s="781"/>
      <c r="M99" s="781"/>
      <c r="N99" s="781"/>
      <c r="O99" s="781"/>
      <c r="P99" s="781"/>
      <c r="Q99" s="781"/>
      <c r="R99" s="781"/>
      <c r="S99" s="782"/>
      <c r="T99" s="944"/>
      <c r="U99" s="945"/>
      <c r="V99" s="945"/>
      <c r="W99" s="945"/>
      <c r="X99" s="945"/>
      <c r="Y99" s="945"/>
      <c r="Z99" s="945"/>
      <c r="AA99" s="945"/>
      <c r="AB99" s="945"/>
      <c r="AC99" s="945"/>
      <c r="AD99" s="945"/>
      <c r="AE99" s="945"/>
      <c r="AF99" s="945"/>
      <c r="AG99" s="946"/>
      <c r="AH99" s="815"/>
      <c r="AI99" s="816"/>
      <c r="AJ99" s="816"/>
      <c r="AK99" s="816"/>
      <c r="AL99" s="816"/>
      <c r="AM99" s="816"/>
      <c r="AN99" s="816"/>
      <c r="AO99" s="816"/>
      <c r="AP99" s="817"/>
    </row>
    <row r="100" spans="2:65" ht="14.1" customHeight="1" x14ac:dyDescent="0.25">
      <c r="C100" s="456"/>
      <c r="D100" s="785"/>
      <c r="E100" s="786"/>
      <c r="F100" s="761" t="s">
        <v>166</v>
      </c>
      <c r="G100" s="762"/>
      <c r="H100" s="762"/>
      <c r="I100" s="762"/>
      <c r="J100" s="762"/>
      <c r="K100" s="762"/>
      <c r="L100" s="762"/>
      <c r="M100" s="762"/>
      <c r="N100" s="762"/>
      <c r="O100" s="762"/>
      <c r="P100" s="762"/>
      <c r="Q100" s="762"/>
      <c r="R100" s="762"/>
      <c r="S100" s="763"/>
      <c r="T100" s="947"/>
      <c r="U100" s="948"/>
      <c r="V100" s="948"/>
      <c r="W100" s="948"/>
      <c r="X100" s="948"/>
      <c r="Y100" s="948"/>
      <c r="Z100" s="948"/>
      <c r="AA100" s="948"/>
      <c r="AB100" s="948"/>
      <c r="AC100" s="948"/>
      <c r="AD100" s="948"/>
      <c r="AE100" s="948"/>
      <c r="AF100" s="948"/>
      <c r="AG100" s="949"/>
      <c r="AH100" s="806"/>
      <c r="AI100" s="807"/>
      <c r="AJ100" s="807"/>
      <c r="AK100" s="807"/>
      <c r="AL100" s="807"/>
      <c r="AM100" s="807"/>
      <c r="AN100" s="807"/>
      <c r="AO100" s="807"/>
      <c r="AP100" s="808"/>
    </row>
    <row r="101" spans="2:65" ht="14.1" customHeight="1" thickBot="1" x14ac:dyDescent="0.3">
      <c r="C101" s="456"/>
      <c r="D101" s="787"/>
      <c r="E101" s="788"/>
      <c r="F101" s="980" t="str">
        <f>IF($P$13=$E$184,R284,IF($P$13=$E$183,R250,R216))</f>
        <v>Piping wrapped with pipe insulation R2 (RSI 0.35)</v>
      </c>
      <c r="G101" s="981"/>
      <c r="H101" s="981"/>
      <c r="I101" s="981"/>
      <c r="J101" s="981"/>
      <c r="K101" s="981"/>
      <c r="L101" s="981"/>
      <c r="M101" s="981"/>
      <c r="N101" s="981"/>
      <c r="O101" s="981"/>
      <c r="P101" s="981"/>
      <c r="Q101" s="981"/>
      <c r="R101" s="981"/>
      <c r="S101" s="982"/>
      <c r="T101" s="950"/>
      <c r="U101" s="951"/>
      <c r="V101" s="951"/>
      <c r="W101" s="951"/>
      <c r="X101" s="951"/>
      <c r="Y101" s="951"/>
      <c r="Z101" s="951"/>
      <c r="AA101" s="951"/>
      <c r="AB101" s="951"/>
      <c r="AC101" s="951"/>
      <c r="AD101" s="951"/>
      <c r="AE101" s="951"/>
      <c r="AF101" s="951"/>
      <c r="AG101" s="952"/>
      <c r="AH101" s="809"/>
      <c r="AI101" s="810"/>
      <c r="AJ101" s="810"/>
      <c r="AK101" s="810"/>
      <c r="AL101" s="810"/>
      <c r="AM101" s="810"/>
      <c r="AN101" s="810"/>
      <c r="AO101" s="810"/>
      <c r="AP101" s="811"/>
    </row>
    <row r="102" spans="2:65" s="152" customFormat="1" ht="14.55" customHeight="1" x14ac:dyDescent="0.25">
      <c r="B102" s="296"/>
      <c r="C102" s="518"/>
      <c r="D102" s="519" t="s">
        <v>167</v>
      </c>
      <c r="E102" s="520"/>
      <c r="F102" s="520"/>
      <c r="G102" s="520"/>
      <c r="H102" s="520"/>
      <c r="I102" s="520"/>
      <c r="J102" s="520"/>
      <c r="K102" s="520"/>
      <c r="L102" s="520"/>
      <c r="M102" s="520"/>
      <c r="N102" s="520"/>
      <c r="O102" s="520"/>
      <c r="P102" s="520"/>
      <c r="Q102" s="520"/>
      <c r="R102" s="521"/>
      <c r="S102" s="521"/>
      <c r="T102" s="521"/>
      <c r="U102" s="521"/>
      <c r="V102" s="521"/>
      <c r="W102" s="521"/>
      <c r="X102" s="521"/>
      <c r="Y102" s="521"/>
      <c r="Z102" s="521"/>
      <c r="AA102" s="521"/>
      <c r="AB102" s="521"/>
      <c r="AC102" s="521"/>
      <c r="AD102" s="521"/>
      <c r="AE102" s="521"/>
      <c r="AF102" s="522"/>
      <c r="AG102" s="523"/>
      <c r="AH102" s="523"/>
      <c r="AI102" s="523"/>
      <c r="AJ102" s="523"/>
      <c r="AK102" s="523"/>
      <c r="AL102" s="523"/>
      <c r="AM102" s="524"/>
      <c r="AN102" s="524"/>
      <c r="AO102" s="525"/>
      <c r="AP102" s="526"/>
      <c r="BK102" s="153"/>
      <c r="BL102" s="153"/>
      <c r="BM102" s="153"/>
    </row>
    <row r="103" spans="2:65" s="152" customFormat="1" ht="4.95" customHeight="1" thickBot="1" x14ac:dyDescent="0.3">
      <c r="B103" s="296"/>
      <c r="C103" s="518"/>
      <c r="D103" s="527"/>
      <c r="E103" s="528"/>
      <c r="F103" s="528"/>
      <c r="G103" s="528"/>
      <c r="H103" s="528"/>
      <c r="I103" s="528"/>
      <c r="J103" s="528"/>
      <c r="K103" s="528"/>
      <c r="L103" s="528"/>
      <c r="M103" s="528"/>
      <c r="N103" s="528"/>
      <c r="O103" s="528"/>
      <c r="P103" s="528"/>
      <c r="Q103" s="528"/>
      <c r="R103" s="529"/>
      <c r="S103" s="529"/>
      <c r="T103" s="529"/>
      <c r="U103" s="529"/>
      <c r="V103" s="529"/>
      <c r="W103" s="529"/>
      <c r="X103" s="529"/>
      <c r="Y103" s="529"/>
      <c r="Z103" s="529"/>
      <c r="AA103" s="529"/>
      <c r="AB103" s="529"/>
      <c r="AC103" s="529"/>
      <c r="AD103" s="529"/>
      <c r="AE103" s="529"/>
      <c r="AF103" s="530"/>
      <c r="AG103" s="531"/>
      <c r="AH103" s="531"/>
      <c r="AI103" s="531"/>
      <c r="AJ103" s="531"/>
      <c r="AK103" s="531"/>
      <c r="AL103" s="531"/>
      <c r="AM103" s="532"/>
      <c r="AN103" s="532"/>
      <c r="AO103" s="533"/>
      <c r="AP103" s="534"/>
      <c r="BK103" s="153"/>
      <c r="BL103" s="153"/>
      <c r="BM103" s="153"/>
    </row>
    <row r="104" spans="2:65" ht="20.55" customHeight="1" thickBot="1" x14ac:dyDescent="0.3">
      <c r="B104" s="294"/>
      <c r="C104" s="456"/>
      <c r="D104" s="783" t="s">
        <v>168</v>
      </c>
      <c r="E104" s="784"/>
      <c r="F104" s="784"/>
      <c r="G104" s="784"/>
      <c r="H104" s="784"/>
      <c r="I104" s="784"/>
      <c r="J104" s="784"/>
      <c r="K104" s="784"/>
      <c r="L104" s="784"/>
      <c r="M104" s="784"/>
      <c r="N104" s="784"/>
      <c r="O104" s="784"/>
      <c r="P104" s="784"/>
      <c r="Q104" s="784"/>
      <c r="R104" s="784"/>
      <c r="S104" s="784"/>
      <c r="T104" s="784"/>
      <c r="U104" s="784"/>
      <c r="V104" s="784"/>
      <c r="W104" s="784"/>
      <c r="X104" s="784"/>
      <c r="Y104" s="784"/>
      <c r="Z104" s="784"/>
      <c r="AA104" s="784"/>
      <c r="AB104" s="784"/>
      <c r="AC104" s="784"/>
      <c r="AD104" s="784"/>
      <c r="AE104" s="784"/>
      <c r="AF104" s="784"/>
      <c r="AG104" s="784"/>
      <c r="AH104" s="784"/>
      <c r="AI104" s="784"/>
      <c r="AJ104" s="784"/>
      <c r="AK104" s="784"/>
      <c r="AL104" s="784"/>
      <c r="AM104" s="784"/>
      <c r="AN104" s="784"/>
      <c r="AO104" s="784"/>
      <c r="AP104" s="535"/>
      <c r="BK104"/>
      <c r="BL104"/>
      <c r="BM104"/>
    </row>
    <row r="105" spans="2:65" ht="14.1" customHeight="1" x14ac:dyDescent="0.25">
      <c r="B105" s="294"/>
      <c r="C105" s="456"/>
      <c r="D105" s="986"/>
      <c r="E105" s="987"/>
      <c r="F105" s="987"/>
      <c r="G105" s="987"/>
      <c r="H105" s="987"/>
      <c r="I105" s="987"/>
      <c r="J105" s="987"/>
      <c r="K105" s="987"/>
      <c r="L105" s="987"/>
      <c r="M105" s="987"/>
      <c r="N105" s="987"/>
      <c r="O105" s="987"/>
      <c r="P105" s="987"/>
      <c r="Q105" s="987"/>
      <c r="R105" s="987"/>
      <c r="S105" s="987"/>
      <c r="T105" s="987"/>
      <c r="U105" s="987"/>
      <c r="V105" s="987"/>
      <c r="W105" s="987"/>
      <c r="X105" s="987"/>
      <c r="Y105" s="987"/>
      <c r="Z105" s="987"/>
      <c r="AA105" s="987"/>
      <c r="AB105" s="987"/>
      <c r="AC105" s="987"/>
      <c r="AD105" s="987"/>
      <c r="AE105" s="987"/>
      <c r="AF105" s="987"/>
      <c r="AG105" s="987"/>
      <c r="AH105" s="987"/>
      <c r="AI105" s="987"/>
      <c r="AJ105" s="987"/>
      <c r="AK105" s="987"/>
      <c r="AL105" s="987"/>
      <c r="AM105" s="987"/>
      <c r="AN105" s="987"/>
      <c r="AO105" s="987"/>
      <c r="AP105" s="988"/>
      <c r="BK105"/>
      <c r="BL105"/>
      <c r="BM105"/>
    </row>
    <row r="106" spans="2:65" ht="14.1" customHeight="1" x14ac:dyDescent="0.25">
      <c r="B106" s="294"/>
      <c r="C106" s="456"/>
      <c r="D106" s="989"/>
      <c r="E106" s="990"/>
      <c r="F106" s="990"/>
      <c r="G106" s="990"/>
      <c r="H106" s="990"/>
      <c r="I106" s="990"/>
      <c r="J106" s="990"/>
      <c r="K106" s="990"/>
      <c r="L106" s="990"/>
      <c r="M106" s="990"/>
      <c r="N106" s="990"/>
      <c r="O106" s="990"/>
      <c r="P106" s="990"/>
      <c r="Q106" s="990"/>
      <c r="R106" s="990"/>
      <c r="S106" s="990"/>
      <c r="T106" s="990"/>
      <c r="U106" s="990"/>
      <c r="V106" s="990"/>
      <c r="W106" s="990"/>
      <c r="X106" s="990"/>
      <c r="Y106" s="990"/>
      <c r="Z106" s="990"/>
      <c r="AA106" s="990"/>
      <c r="AB106" s="990"/>
      <c r="AC106" s="990"/>
      <c r="AD106" s="990"/>
      <c r="AE106" s="990"/>
      <c r="AF106" s="990"/>
      <c r="AG106" s="990"/>
      <c r="AH106" s="990"/>
      <c r="AI106" s="990"/>
      <c r="AJ106" s="990"/>
      <c r="AK106" s="990"/>
      <c r="AL106" s="990"/>
      <c r="AM106" s="990"/>
      <c r="AN106" s="990"/>
      <c r="AO106" s="990"/>
      <c r="AP106" s="991"/>
      <c r="BK106"/>
      <c r="BL106"/>
      <c r="BM106"/>
    </row>
    <row r="107" spans="2:65" ht="14.1" customHeight="1" thickBot="1" x14ac:dyDescent="0.3">
      <c r="B107" s="294"/>
      <c r="C107" s="456"/>
      <c r="D107" s="515"/>
      <c r="E107" s="536"/>
      <c r="F107" s="474"/>
      <c r="G107" s="474"/>
      <c r="H107" s="474"/>
      <c r="I107" s="474"/>
      <c r="J107" s="459"/>
      <c r="K107" s="537"/>
      <c r="L107" s="538"/>
      <c r="M107" s="474"/>
      <c r="N107" s="474"/>
      <c r="O107" s="474"/>
      <c r="P107" s="474"/>
      <c r="Q107" s="474"/>
      <c r="R107" s="474"/>
      <c r="S107" s="539"/>
      <c r="T107" s="540"/>
      <c r="U107" s="540"/>
      <c r="V107" s="540"/>
      <c r="W107" s="540"/>
      <c r="X107" s="540"/>
      <c r="Y107" s="540"/>
      <c r="Z107" s="540"/>
      <c r="AA107" s="540"/>
      <c r="AB107" s="540"/>
      <c r="AC107" s="540"/>
      <c r="AD107" s="540"/>
      <c r="AE107" s="540"/>
      <c r="AF107" s="540"/>
      <c r="AG107" s="540"/>
      <c r="AH107" s="540"/>
      <c r="AI107" s="540"/>
      <c r="AJ107" s="540"/>
      <c r="AK107" s="540"/>
      <c r="AL107" s="540"/>
      <c r="AM107" s="540"/>
      <c r="AN107" s="540"/>
      <c r="AO107" s="541"/>
      <c r="AP107" s="542"/>
      <c r="BK107"/>
      <c r="BL107"/>
      <c r="BM107"/>
    </row>
    <row r="108" spans="2:65" ht="15.75" customHeight="1" thickBot="1" x14ac:dyDescent="0.3">
      <c r="B108" s="294"/>
      <c r="C108" s="456"/>
      <c r="D108" s="783" t="s">
        <v>169</v>
      </c>
      <c r="E108" s="784"/>
      <c r="F108" s="784"/>
      <c r="G108" s="784"/>
      <c r="H108" s="784"/>
      <c r="I108" s="784"/>
      <c r="J108" s="784"/>
      <c r="K108" s="784"/>
      <c r="L108" s="784"/>
      <c r="M108" s="784"/>
      <c r="N108" s="784"/>
      <c r="O108" s="784"/>
      <c r="P108" s="784"/>
      <c r="Q108" s="784"/>
      <c r="R108" s="784"/>
      <c r="S108" s="784"/>
      <c r="T108" s="784"/>
      <c r="U108" s="784"/>
      <c r="V108" s="784"/>
      <c r="W108" s="784"/>
      <c r="X108" s="784"/>
      <c r="Y108" s="784"/>
      <c r="Z108" s="784"/>
      <c r="AA108" s="784"/>
      <c r="AB108" s="784"/>
      <c r="AC108" s="784"/>
      <c r="AD108" s="784"/>
      <c r="AE108" s="784"/>
      <c r="AF108" s="784"/>
      <c r="AG108" s="784"/>
      <c r="AH108" s="784"/>
      <c r="AI108" s="784"/>
      <c r="AJ108" s="784"/>
      <c r="AK108" s="784"/>
      <c r="AL108" s="784"/>
      <c r="AM108" s="784"/>
      <c r="AN108" s="784"/>
      <c r="AO108" s="784"/>
      <c r="AP108" s="535"/>
      <c r="BI108" s="20" t="s">
        <v>22</v>
      </c>
    </row>
    <row r="109" spans="2:65" customFormat="1" ht="15.75" customHeight="1" x14ac:dyDescent="0.25">
      <c r="B109" s="29"/>
      <c r="C109" s="543"/>
      <c r="D109" s="544"/>
      <c r="E109" s="545"/>
      <c r="F109" s="546" t="s">
        <v>170</v>
      </c>
      <c r="G109" s="546"/>
      <c r="H109" s="546"/>
      <c r="I109" s="546"/>
      <c r="J109" s="546"/>
      <c r="K109" s="546"/>
      <c r="L109" s="546"/>
      <c r="M109" s="546"/>
      <c r="N109" s="546"/>
      <c r="O109" s="546"/>
      <c r="P109" s="546"/>
      <c r="Q109" s="546"/>
      <c r="R109" s="546"/>
      <c r="S109" s="546"/>
      <c r="T109" s="466"/>
      <c r="U109" s="466"/>
      <c r="V109" s="466"/>
      <c r="W109" s="466"/>
      <c r="X109" s="466"/>
      <c r="Y109" s="466"/>
      <c r="Z109" s="466"/>
      <c r="AA109" s="466"/>
      <c r="AB109" s="466"/>
      <c r="AC109" s="466"/>
      <c r="AD109" s="466"/>
      <c r="AE109" s="466"/>
      <c r="AF109" s="466"/>
      <c r="AG109" s="466"/>
      <c r="AH109" s="466"/>
      <c r="AI109" s="466"/>
      <c r="AJ109" s="466"/>
      <c r="AK109" s="466"/>
      <c r="AL109" s="466"/>
      <c r="AM109" s="466"/>
      <c r="AN109" s="466"/>
      <c r="AO109" s="466"/>
      <c r="AP109" s="477"/>
    </row>
    <row r="110" spans="2:65" customFormat="1" ht="15.75" customHeight="1" x14ac:dyDescent="0.25">
      <c r="B110" s="29"/>
      <c r="C110" s="543"/>
      <c r="D110" s="547"/>
      <c r="E110" s="548"/>
      <c r="F110" s="459" t="s">
        <v>171</v>
      </c>
      <c r="G110" s="459"/>
      <c r="H110" s="459"/>
      <c r="I110" s="459"/>
      <c r="J110" s="459"/>
      <c r="K110" s="459"/>
      <c r="L110" s="459"/>
      <c r="M110" s="459"/>
      <c r="N110" s="459"/>
      <c r="O110" s="459"/>
      <c r="P110" s="459"/>
      <c r="Q110" s="459"/>
      <c r="R110" s="459"/>
      <c r="S110" s="459"/>
      <c r="T110" s="459"/>
      <c r="U110" s="459"/>
      <c r="V110" s="459"/>
      <c r="W110" s="459"/>
      <c r="X110" s="459"/>
      <c r="Y110" s="459"/>
      <c r="Z110" s="459"/>
      <c r="AA110" s="459"/>
      <c r="AB110" s="459"/>
      <c r="AC110" s="459"/>
      <c r="AD110" s="459"/>
      <c r="AE110" s="549"/>
      <c r="AF110" s="549"/>
      <c r="AG110" s="459"/>
      <c r="AH110" s="459"/>
      <c r="AI110" s="459"/>
      <c r="AJ110" s="459"/>
      <c r="AK110" s="459"/>
      <c r="AL110" s="459"/>
      <c r="AM110" s="459"/>
      <c r="AN110" s="459" t="s">
        <v>22</v>
      </c>
      <c r="AO110" s="549"/>
      <c r="AP110" s="477"/>
    </row>
    <row r="111" spans="2:65" customFormat="1" ht="15.75" customHeight="1" x14ac:dyDescent="0.25">
      <c r="B111" s="29"/>
      <c r="C111" s="543"/>
      <c r="D111" s="547"/>
      <c r="E111" s="548"/>
      <c r="F111" s="459" t="s">
        <v>172</v>
      </c>
      <c r="G111" s="459"/>
      <c r="H111" s="459"/>
      <c r="I111" s="459"/>
      <c r="J111" s="459"/>
      <c r="K111" s="459"/>
      <c r="L111" s="459"/>
      <c r="M111" s="459"/>
      <c r="N111" s="459"/>
      <c r="O111" s="459"/>
      <c r="P111" s="459"/>
      <c r="Q111" s="459"/>
      <c r="R111" s="459"/>
      <c r="S111" s="459"/>
      <c r="T111" s="459"/>
      <c r="U111" s="459"/>
      <c r="V111" s="459"/>
      <c r="W111" s="459"/>
      <c r="X111" s="459"/>
      <c r="Y111" s="459"/>
      <c r="Z111" s="459"/>
      <c r="AA111" s="459"/>
      <c r="AB111" s="459"/>
      <c r="AC111" s="459"/>
      <c r="AD111" s="459"/>
      <c r="AE111" s="459"/>
      <c r="AF111" s="459"/>
      <c r="AG111" s="459"/>
      <c r="AH111" s="459"/>
      <c r="AI111" s="459"/>
      <c r="AJ111" s="459"/>
      <c r="AK111" s="459"/>
      <c r="AL111" s="459"/>
      <c r="AM111" s="459"/>
      <c r="AN111" s="459"/>
      <c r="AO111" s="549"/>
      <c r="AP111" s="477"/>
    </row>
    <row r="112" spans="2:65" customFormat="1" ht="4.95" customHeight="1" x14ac:dyDescent="0.25">
      <c r="B112" s="29"/>
      <c r="C112" s="543"/>
      <c r="D112" s="547"/>
      <c r="E112" s="548"/>
      <c r="F112" s="459"/>
      <c r="G112" s="459"/>
      <c r="H112" s="459"/>
      <c r="I112" s="459"/>
      <c r="J112" s="459"/>
      <c r="K112" s="459"/>
      <c r="L112" s="459"/>
      <c r="M112" s="459"/>
      <c r="N112" s="459"/>
      <c r="O112" s="459"/>
      <c r="P112" s="459"/>
      <c r="Q112" s="459"/>
      <c r="R112" s="459"/>
      <c r="S112" s="459"/>
      <c r="T112" s="459"/>
      <c r="U112" s="459"/>
      <c r="V112" s="459"/>
      <c r="W112" s="459"/>
      <c r="X112" s="459"/>
      <c r="Y112" s="459"/>
      <c r="Z112" s="459"/>
      <c r="AA112" s="459"/>
      <c r="AB112" s="459"/>
      <c r="AC112" s="459"/>
      <c r="AD112" s="459"/>
      <c r="AE112" s="459"/>
      <c r="AF112" s="459"/>
      <c r="AG112" s="459"/>
      <c r="AH112" s="459"/>
      <c r="AI112" s="459"/>
      <c r="AJ112" s="459"/>
      <c r="AK112" s="459"/>
      <c r="AL112" s="459"/>
      <c r="AM112" s="459"/>
      <c r="AN112" s="459"/>
      <c r="AO112" s="549"/>
      <c r="AP112" s="477"/>
    </row>
    <row r="113" spans="2:81" customFormat="1" ht="13.5" customHeight="1" x14ac:dyDescent="0.25">
      <c r="C113" s="543"/>
      <c r="D113" s="955" t="s">
        <v>173</v>
      </c>
      <c r="E113" s="956"/>
      <c r="F113" s="956"/>
      <c r="G113" s="956"/>
      <c r="H113" s="956"/>
      <c r="I113" s="956"/>
      <c r="J113" s="970"/>
      <c r="K113" s="971"/>
      <c r="L113" s="971"/>
      <c r="M113" s="971"/>
      <c r="N113" s="971"/>
      <c r="O113" s="971"/>
      <c r="P113" s="971"/>
      <c r="Q113" s="971"/>
      <c r="R113" s="971"/>
      <c r="S113" s="971"/>
      <c r="T113" s="972"/>
      <c r="U113" s="550"/>
      <c r="V113" s="551" t="s">
        <v>677</v>
      </c>
      <c r="W113" s="552"/>
      <c r="X113" s="550"/>
      <c r="Y113" s="550"/>
      <c r="Z113" s="550"/>
      <c r="AA113" s="550"/>
      <c r="AB113" s="552"/>
      <c r="AC113" s="550"/>
      <c r="AD113" s="551"/>
      <c r="AE113" s="973"/>
      <c r="AF113" s="974"/>
      <c r="AG113" s="974"/>
      <c r="AH113" s="974"/>
      <c r="AI113" s="974"/>
      <c r="AJ113" s="974"/>
      <c r="AK113" s="974"/>
      <c r="AL113" s="974"/>
      <c r="AM113" s="974"/>
      <c r="AN113" s="974"/>
      <c r="AO113" s="975"/>
      <c r="AP113" s="477"/>
    </row>
    <row r="114" spans="2:81" customFormat="1" ht="12.75" customHeight="1" x14ac:dyDescent="0.25">
      <c r="B114" s="297"/>
      <c r="C114" s="543"/>
      <c r="D114" s="955" t="s">
        <v>483</v>
      </c>
      <c r="E114" s="956"/>
      <c r="F114" s="956"/>
      <c r="G114" s="956"/>
      <c r="H114" s="956"/>
      <c r="I114" s="956"/>
      <c r="J114" s="812"/>
      <c r="K114" s="813"/>
      <c r="L114" s="813"/>
      <c r="M114" s="813"/>
      <c r="N114" s="813"/>
      <c r="O114" s="813"/>
      <c r="P114" s="813"/>
      <c r="Q114" s="813"/>
      <c r="R114" s="813"/>
      <c r="S114" s="813"/>
      <c r="T114" s="814"/>
      <c r="U114" s="550"/>
      <c r="V114" s="459"/>
      <c r="W114" s="459"/>
      <c r="X114" s="552"/>
      <c r="Y114" s="552"/>
      <c r="Z114" s="552"/>
      <c r="AA114" s="552"/>
      <c r="AB114" s="552"/>
      <c r="AC114" s="552"/>
      <c r="AD114" s="553"/>
      <c r="AE114" s="976"/>
      <c r="AF114" s="977"/>
      <c r="AG114" s="977"/>
      <c r="AH114" s="977"/>
      <c r="AI114" s="977"/>
      <c r="AJ114" s="977"/>
      <c r="AK114" s="977"/>
      <c r="AL114" s="977"/>
      <c r="AM114" s="977"/>
      <c r="AN114" s="977"/>
      <c r="AO114" s="978"/>
      <c r="AP114" s="477" t="s">
        <v>22</v>
      </c>
    </row>
    <row r="115" spans="2:81" customFormat="1" ht="15.75" customHeight="1" x14ac:dyDescent="0.25">
      <c r="C115" s="543"/>
      <c r="D115" s="955" t="s">
        <v>580</v>
      </c>
      <c r="E115" s="956"/>
      <c r="F115" s="956"/>
      <c r="G115" s="956"/>
      <c r="H115" s="956"/>
      <c r="I115" s="956"/>
      <c r="J115" s="970"/>
      <c r="K115" s="971"/>
      <c r="L115" s="971"/>
      <c r="M115" s="971"/>
      <c r="N115" s="971"/>
      <c r="O115" s="971"/>
      <c r="P115" s="971"/>
      <c r="Q115" s="971"/>
      <c r="R115" s="971"/>
      <c r="S115" s="971"/>
      <c r="T115" s="972"/>
      <c r="U115" s="550"/>
      <c r="V115" s="992" t="s">
        <v>671</v>
      </c>
      <c r="W115" s="992"/>
      <c r="X115" s="992"/>
      <c r="Y115" s="992"/>
      <c r="Z115" s="992"/>
      <c r="AA115" s="992"/>
      <c r="AB115" s="992"/>
      <c r="AC115" s="992"/>
      <c r="AD115" s="554"/>
      <c r="AE115" s="959"/>
      <c r="AF115" s="960"/>
      <c r="AG115" s="960"/>
      <c r="AH115" s="960"/>
      <c r="AI115" s="960"/>
      <c r="AJ115" s="960"/>
      <c r="AK115" s="960"/>
      <c r="AL115" s="960"/>
      <c r="AM115" s="960"/>
      <c r="AN115" s="960"/>
      <c r="AO115" s="961"/>
      <c r="AP115" s="477"/>
      <c r="AS115" s="20"/>
      <c r="AT115" s="20"/>
      <c r="AU115" s="20"/>
      <c r="AV115" s="20"/>
      <c r="AW115" s="20"/>
      <c r="AX115" s="20"/>
      <c r="AY115" s="20"/>
      <c r="AZ115" s="20"/>
      <c r="BA115" s="20"/>
      <c r="BB115" s="20"/>
      <c r="BC115" s="20"/>
      <c r="BD115" s="20"/>
      <c r="BE115" s="20"/>
      <c r="BF115" s="20"/>
      <c r="BG115" s="20"/>
      <c r="BH115" s="20"/>
      <c r="BI115" s="20"/>
    </row>
    <row r="116" spans="2:81" customFormat="1" ht="12.75" customHeight="1" x14ac:dyDescent="0.25">
      <c r="B116" s="29"/>
      <c r="C116" s="543"/>
      <c r="D116" s="955" t="s">
        <v>670</v>
      </c>
      <c r="E116" s="956"/>
      <c r="F116" s="956"/>
      <c r="G116" s="956"/>
      <c r="H116" s="956"/>
      <c r="I116" s="956"/>
      <c r="J116" s="752"/>
      <c r="K116" s="753"/>
      <c r="L116" s="753"/>
      <c r="M116" s="753"/>
      <c r="N116" s="753"/>
      <c r="O116" s="753"/>
      <c r="P116" s="753"/>
      <c r="Q116" s="753"/>
      <c r="R116" s="753"/>
      <c r="S116" s="753"/>
      <c r="T116" s="754"/>
      <c r="U116" s="550"/>
      <c r="V116" s="549"/>
      <c r="W116" s="549"/>
      <c r="X116" s="549"/>
      <c r="Y116" s="549"/>
      <c r="Z116" s="549"/>
      <c r="AA116" s="549"/>
      <c r="AB116" s="549"/>
      <c r="AC116" s="549"/>
      <c r="AD116" s="549"/>
      <c r="AE116" s="962"/>
      <c r="AF116" s="963"/>
      <c r="AG116" s="963"/>
      <c r="AH116" s="963"/>
      <c r="AI116" s="963"/>
      <c r="AJ116" s="963"/>
      <c r="AK116" s="963"/>
      <c r="AL116" s="963"/>
      <c r="AM116" s="963"/>
      <c r="AN116" s="963"/>
      <c r="AO116" s="964"/>
      <c r="AP116" s="477"/>
      <c r="AS116" s="20"/>
      <c r="AT116" s="20"/>
      <c r="AU116" s="20"/>
      <c r="AV116" s="20"/>
      <c r="AW116" s="20"/>
      <c r="AX116" s="20"/>
      <c r="AY116" s="20"/>
      <c r="AZ116" s="20"/>
      <c r="BA116" s="20"/>
      <c r="BB116" s="20"/>
      <c r="BC116" s="20"/>
      <c r="BD116" s="20"/>
      <c r="BE116" s="20"/>
      <c r="BF116" s="20"/>
      <c r="BG116" s="20"/>
      <c r="BH116" s="20"/>
      <c r="BI116" s="20"/>
    </row>
    <row r="117" spans="2:81" customFormat="1" ht="12.75" customHeight="1" x14ac:dyDescent="0.25">
      <c r="B117" s="29"/>
      <c r="C117" s="555"/>
      <c r="D117" s="955" t="s">
        <v>484</v>
      </c>
      <c r="E117" s="956"/>
      <c r="F117" s="956"/>
      <c r="G117" s="956"/>
      <c r="H117" s="956"/>
      <c r="I117" s="956"/>
      <c r="J117" s="973"/>
      <c r="K117" s="974"/>
      <c r="L117" s="974"/>
      <c r="M117" s="974"/>
      <c r="N117" s="974"/>
      <c r="O117" s="974"/>
      <c r="P117" s="974"/>
      <c r="Q117" s="974"/>
      <c r="R117" s="974"/>
      <c r="S117" s="974"/>
      <c r="T117" s="975"/>
      <c r="U117" s="550"/>
      <c r="V117" s="979" t="s">
        <v>485</v>
      </c>
      <c r="W117" s="979"/>
      <c r="X117" s="979"/>
      <c r="Y117" s="979"/>
      <c r="Z117" s="979"/>
      <c r="AA117" s="979"/>
      <c r="AB117" s="979"/>
      <c r="AC117" s="979"/>
      <c r="AD117" s="979"/>
      <c r="AE117" s="993"/>
      <c r="AF117" s="994"/>
      <c r="AG117" s="994"/>
      <c r="AH117" s="994"/>
      <c r="AI117" s="994"/>
      <c r="AJ117" s="994"/>
      <c r="AK117" s="994"/>
      <c r="AL117" s="994"/>
      <c r="AM117" s="994"/>
      <c r="AN117" s="994"/>
      <c r="AO117" s="995"/>
      <c r="AP117" s="477"/>
      <c r="AS117" s="20"/>
      <c r="AT117" s="20"/>
      <c r="AU117" s="20"/>
      <c r="AV117" s="20"/>
      <c r="AW117" s="20"/>
      <c r="AX117" s="20"/>
      <c r="AY117" s="20"/>
      <c r="AZ117" s="20"/>
      <c r="BA117" s="20"/>
      <c r="BB117" s="20"/>
      <c r="BC117" s="20"/>
      <c r="BD117" s="20"/>
      <c r="BE117" s="20"/>
      <c r="BF117" s="20"/>
      <c r="BG117" s="20"/>
      <c r="BH117" s="20"/>
      <c r="BI117" s="20"/>
      <c r="CC117" s="20"/>
    </row>
    <row r="118" spans="2:81" customFormat="1" ht="12.75" customHeight="1" x14ac:dyDescent="0.25">
      <c r="B118" s="29"/>
      <c r="C118" s="555"/>
      <c r="D118" s="556"/>
      <c r="E118" s="550"/>
      <c r="F118" s="550"/>
      <c r="G118" s="550"/>
      <c r="H118" s="550"/>
      <c r="I118" s="550"/>
      <c r="J118" s="976"/>
      <c r="K118" s="977"/>
      <c r="L118" s="977"/>
      <c r="M118" s="977"/>
      <c r="N118" s="977"/>
      <c r="O118" s="977"/>
      <c r="P118" s="977"/>
      <c r="Q118" s="977"/>
      <c r="R118" s="977"/>
      <c r="S118" s="977"/>
      <c r="T118" s="978"/>
      <c r="U118" s="550"/>
      <c r="V118" s="979"/>
      <c r="W118" s="979"/>
      <c r="X118" s="979"/>
      <c r="Y118" s="979"/>
      <c r="Z118" s="979"/>
      <c r="AA118" s="979"/>
      <c r="AB118" s="979"/>
      <c r="AC118" s="979"/>
      <c r="AD118" s="979"/>
      <c r="AE118" s="996"/>
      <c r="AF118" s="990"/>
      <c r="AG118" s="990"/>
      <c r="AH118" s="990"/>
      <c r="AI118" s="990"/>
      <c r="AJ118" s="990"/>
      <c r="AK118" s="990"/>
      <c r="AL118" s="990"/>
      <c r="AM118" s="990"/>
      <c r="AN118" s="990"/>
      <c r="AO118" s="997"/>
      <c r="AP118" s="477"/>
      <c r="AS118" s="20"/>
      <c r="AT118" s="20"/>
      <c r="AU118" s="20"/>
      <c r="AV118" s="20"/>
      <c r="AW118" s="20"/>
      <c r="AX118" s="20"/>
      <c r="AY118" s="20"/>
      <c r="AZ118" s="20"/>
      <c r="BA118" s="20"/>
      <c r="BB118" s="20"/>
      <c r="BC118" s="20"/>
      <c r="BD118" s="20"/>
      <c r="BE118" s="20"/>
      <c r="BF118" s="20"/>
      <c r="BG118" s="20"/>
      <c r="BH118" s="20"/>
      <c r="BI118" s="20"/>
      <c r="CC118" s="20"/>
    </row>
    <row r="119" spans="2:81" customFormat="1" ht="13.95" customHeight="1" x14ac:dyDescent="0.25">
      <c r="B119" s="29"/>
      <c r="C119" s="555"/>
      <c r="D119" s="557" t="s">
        <v>174</v>
      </c>
      <c r="E119" s="558"/>
      <c r="F119" s="558"/>
      <c r="G119" s="558"/>
      <c r="H119" s="558"/>
      <c r="I119" s="558"/>
      <c r="J119" s="558"/>
      <c r="K119" s="558"/>
      <c r="L119" s="558"/>
      <c r="M119" s="558"/>
      <c r="N119" s="558"/>
      <c r="O119" s="558"/>
      <c r="P119" s="558"/>
      <c r="Q119" s="558"/>
      <c r="R119" s="558"/>
      <c r="S119" s="558"/>
      <c r="T119" s="558"/>
      <c r="U119" s="459"/>
      <c r="V119" s="551"/>
      <c r="W119" s="551"/>
      <c r="X119" s="551"/>
      <c r="Y119" s="551"/>
      <c r="Z119" s="551"/>
      <c r="AA119" s="551"/>
      <c r="AB119" s="552"/>
      <c r="AC119" s="559"/>
      <c r="AD119" s="551"/>
      <c r="AE119" s="551"/>
      <c r="AF119" s="551"/>
      <c r="AG119" s="551"/>
      <c r="AH119" s="551"/>
      <c r="AI119" s="551"/>
      <c r="AJ119" s="551"/>
      <c r="AK119" s="551"/>
      <c r="AL119" s="551"/>
      <c r="AM119" s="551"/>
      <c r="AN119" s="551"/>
      <c r="AO119" s="560"/>
      <c r="AP119" s="477"/>
      <c r="AQ119" s="2" t="s">
        <v>22</v>
      </c>
      <c r="AS119" s="20"/>
      <c r="AT119" s="20"/>
      <c r="AU119" s="20"/>
      <c r="AV119" s="20"/>
      <c r="AW119" s="20"/>
      <c r="AX119" s="20"/>
      <c r="AY119" s="20"/>
      <c r="AZ119" s="20"/>
      <c r="BA119" s="20"/>
      <c r="BB119" s="20"/>
      <c r="BC119" s="20"/>
      <c r="BD119" s="20"/>
      <c r="BE119" s="20"/>
      <c r="BF119" s="20"/>
      <c r="BG119" s="20"/>
      <c r="BH119" s="20"/>
      <c r="BI119" s="20"/>
      <c r="CC119" s="20"/>
    </row>
    <row r="120" spans="2:81" ht="12.75" customHeight="1" thickBot="1" x14ac:dyDescent="0.3">
      <c r="B120" s="294"/>
      <c r="C120" s="561"/>
      <c r="D120" s="562" t="s">
        <v>175</v>
      </c>
      <c r="E120" s="510"/>
      <c r="F120" s="563"/>
      <c r="G120" s="563"/>
      <c r="H120" s="563"/>
      <c r="I120" s="563"/>
      <c r="J120" s="563"/>
      <c r="K120" s="563"/>
      <c r="L120" s="563"/>
      <c r="M120" s="563"/>
      <c r="N120" s="563"/>
      <c r="O120" s="563"/>
      <c r="P120" s="564"/>
      <c r="Q120" s="564"/>
      <c r="R120" s="564"/>
      <c r="S120" s="564"/>
      <c r="T120" s="564"/>
      <c r="U120" s="565"/>
      <c r="V120" s="565"/>
      <c r="W120" s="563"/>
      <c r="X120" s="566" t="s">
        <v>22</v>
      </c>
      <c r="Y120" s="563"/>
      <c r="Z120" s="563"/>
      <c r="AA120" s="563"/>
      <c r="AB120" s="563"/>
      <c r="AC120" s="563"/>
      <c r="AD120" s="563"/>
      <c r="AE120" s="563"/>
      <c r="AF120" s="510"/>
      <c r="AG120" s="563"/>
      <c r="AH120" s="563"/>
      <c r="AI120" s="563"/>
      <c r="AJ120" s="563"/>
      <c r="AK120" s="563"/>
      <c r="AL120" s="563"/>
      <c r="AM120" s="563"/>
      <c r="AN120" s="567"/>
      <c r="AO120" s="563"/>
      <c r="AP120" s="568"/>
      <c r="AR120"/>
    </row>
    <row r="121" spans="2:81" ht="12.75" customHeight="1" x14ac:dyDescent="0.25">
      <c r="B121" s="295"/>
      <c r="C121" s="561"/>
      <c r="D121" s="561"/>
      <c r="E121" s="561"/>
      <c r="F121" s="561"/>
      <c r="G121" s="561"/>
      <c r="H121" s="561"/>
      <c r="I121" s="561"/>
      <c r="J121" s="561"/>
      <c r="K121" s="561"/>
      <c r="L121" s="561"/>
      <c r="M121" s="561"/>
      <c r="N121" s="561"/>
      <c r="O121" s="561"/>
      <c r="P121" s="569"/>
      <c r="Q121" s="569"/>
      <c r="R121" s="569"/>
      <c r="S121" s="569"/>
      <c r="T121" s="569"/>
      <c r="U121" s="570"/>
      <c r="V121" s="570"/>
      <c r="W121" s="571" t="s">
        <v>22</v>
      </c>
      <c r="X121" s="561"/>
      <c r="Y121" s="561"/>
      <c r="Z121" s="561"/>
      <c r="AA121" s="561"/>
      <c r="AB121" s="561"/>
      <c r="AC121" s="561"/>
      <c r="AD121" s="561"/>
      <c r="AE121" s="561"/>
      <c r="AF121" s="572"/>
      <c r="AG121" s="561"/>
      <c r="AH121" s="561"/>
      <c r="AI121" s="561"/>
      <c r="AJ121" s="561"/>
      <c r="AK121" s="561"/>
      <c r="AL121" s="561"/>
      <c r="AM121" s="561"/>
      <c r="AN121" s="573"/>
      <c r="AO121" s="561"/>
      <c r="AP121" s="572"/>
    </row>
    <row r="122" spans="2:81" ht="12.75" customHeight="1" x14ac:dyDescent="0.25">
      <c r="B122" s="294"/>
      <c r="C122" s="561"/>
      <c r="D122" s="561"/>
      <c r="E122" s="561"/>
      <c r="F122" s="561"/>
      <c r="G122" s="561"/>
      <c r="H122" s="561"/>
      <c r="I122" s="561"/>
      <c r="J122" s="561"/>
      <c r="K122" s="561"/>
      <c r="L122" s="561"/>
      <c r="M122" s="561"/>
      <c r="N122" s="561"/>
      <c r="O122" s="561"/>
      <c r="P122" s="569"/>
      <c r="Q122" s="569"/>
      <c r="R122" s="569"/>
      <c r="S122" s="569"/>
      <c r="T122" s="569"/>
      <c r="U122" s="570"/>
      <c r="V122" s="570"/>
      <c r="W122" s="561"/>
      <c r="X122" s="561"/>
      <c r="Y122" s="561"/>
      <c r="Z122" s="561"/>
      <c r="AA122" s="561"/>
      <c r="AB122" s="561"/>
      <c r="AC122" s="561"/>
      <c r="AD122" s="561"/>
      <c r="AE122" s="561"/>
      <c r="AF122" s="572"/>
      <c r="AG122" s="561"/>
      <c r="AH122" s="571" t="s">
        <v>22</v>
      </c>
      <c r="AI122" s="561"/>
      <c r="AJ122" s="561"/>
      <c r="AK122" s="561"/>
      <c r="AL122" s="561"/>
      <c r="AM122" s="561"/>
      <c r="AN122" s="573"/>
      <c r="AO122" s="561"/>
      <c r="AP122" s="572"/>
    </row>
    <row r="123" spans="2:81" ht="12.75" customHeight="1" x14ac:dyDescent="0.25">
      <c r="B123" s="294"/>
      <c r="C123" s="44"/>
      <c r="D123" s="44"/>
      <c r="E123" s="44"/>
      <c r="F123" s="44"/>
      <c r="G123" s="44"/>
      <c r="H123" s="44"/>
      <c r="I123" s="44"/>
      <c r="J123" s="44"/>
      <c r="K123" s="44"/>
      <c r="L123" s="44"/>
      <c r="M123" s="44"/>
      <c r="N123" s="44"/>
      <c r="O123" s="44"/>
      <c r="P123" s="52"/>
      <c r="Q123" s="52"/>
      <c r="R123" s="52"/>
      <c r="S123" s="52"/>
      <c r="T123" s="52"/>
      <c r="U123" s="53"/>
      <c r="V123" s="53"/>
      <c r="W123" s="44"/>
      <c r="X123" s="44"/>
      <c r="Y123" s="44"/>
      <c r="Z123" s="44"/>
      <c r="AA123" s="44"/>
      <c r="AB123" s="44"/>
      <c r="AC123" s="44"/>
      <c r="AD123" s="44"/>
      <c r="AE123" s="44"/>
      <c r="AF123" s="21" t="s">
        <v>22</v>
      </c>
      <c r="AG123" s="44"/>
      <c r="AH123" s="44"/>
      <c r="AI123" s="44"/>
      <c r="AJ123" s="44"/>
      <c r="AK123" s="44"/>
      <c r="AL123" s="44"/>
      <c r="AM123" s="44"/>
      <c r="AN123" s="51"/>
      <c r="AO123" s="44"/>
    </row>
    <row r="124" spans="2:81" ht="12.75" customHeight="1" x14ac:dyDescent="0.25">
      <c r="B124" s="294"/>
      <c r="C124" s="44"/>
      <c r="D124" s="44"/>
      <c r="E124" s="44"/>
      <c r="F124" s="44"/>
      <c r="G124" s="44"/>
      <c r="H124" s="44"/>
      <c r="I124" s="44"/>
      <c r="J124" s="44"/>
      <c r="K124" s="44"/>
      <c r="L124" s="44"/>
      <c r="M124" s="44"/>
      <c r="N124" s="44"/>
      <c r="O124" s="44"/>
      <c r="P124" s="52"/>
      <c r="Q124" s="52"/>
      <c r="R124" s="52"/>
      <c r="S124" s="52"/>
      <c r="T124" s="52"/>
      <c r="U124" s="53"/>
      <c r="V124" s="53"/>
      <c r="W124" s="44"/>
      <c r="X124" s="44"/>
      <c r="Y124" s="44"/>
      <c r="Z124" s="44"/>
      <c r="AA124" s="44"/>
      <c r="AB124" s="44"/>
      <c r="AC124" s="44"/>
      <c r="AD124" s="44"/>
      <c r="AE124" s="44"/>
      <c r="AG124" s="44"/>
      <c r="AH124" s="44"/>
      <c r="AI124" s="44"/>
      <c r="AJ124" s="44"/>
      <c r="AK124" s="44"/>
      <c r="AL124" s="44"/>
      <c r="AM124" s="44"/>
      <c r="AN124" s="51"/>
      <c r="AO124" s="44"/>
      <c r="CC124" s="21"/>
    </row>
    <row r="125" spans="2:81" ht="12.75" customHeight="1" x14ac:dyDescent="0.25">
      <c r="B125" s="294"/>
      <c r="C125" s="44"/>
      <c r="D125" s="44"/>
      <c r="E125" s="44"/>
      <c r="F125" s="44"/>
      <c r="G125" s="44"/>
      <c r="H125" s="44"/>
      <c r="I125" s="44"/>
      <c r="J125" s="44"/>
      <c r="K125" s="44"/>
      <c r="L125" s="44"/>
      <c r="M125" s="44"/>
      <c r="N125" s="44"/>
      <c r="O125" s="44"/>
      <c r="P125" s="52"/>
      <c r="Q125" s="52"/>
      <c r="R125" s="52"/>
      <c r="S125" s="52"/>
      <c r="T125" s="52"/>
      <c r="U125" s="53"/>
      <c r="V125" s="53"/>
      <c r="W125" s="44"/>
      <c r="X125" s="44"/>
      <c r="Y125" s="44"/>
      <c r="Z125" s="44"/>
      <c r="AA125" s="44"/>
      <c r="AB125" s="44"/>
      <c r="AC125" s="44"/>
      <c r="AD125" s="44"/>
      <c r="AE125" s="44"/>
      <c r="AG125" s="44"/>
      <c r="AH125" s="44"/>
      <c r="AI125" s="44"/>
      <c r="AJ125" s="44"/>
      <c r="AK125" s="44"/>
      <c r="AL125" s="44"/>
      <c r="AM125" s="44"/>
      <c r="AN125" s="51"/>
      <c r="AO125" s="44"/>
    </row>
    <row r="126" spans="2:81" ht="12.75" customHeight="1" x14ac:dyDescent="0.25">
      <c r="B126" s="294"/>
      <c r="C126" s="44"/>
      <c r="D126" s="44"/>
      <c r="E126" s="44"/>
      <c r="F126" s="44"/>
      <c r="G126" s="44"/>
      <c r="H126" s="44"/>
      <c r="I126" s="44"/>
      <c r="J126" s="44"/>
      <c r="K126" s="44"/>
      <c r="L126" s="44"/>
      <c r="M126" s="44"/>
      <c r="N126" s="44"/>
      <c r="O126" s="44"/>
      <c r="P126" s="52"/>
      <c r="Q126" s="52"/>
      <c r="R126" s="52"/>
      <c r="S126" s="52"/>
      <c r="T126" s="52"/>
      <c r="U126" s="53"/>
      <c r="V126" s="53"/>
      <c r="W126" s="44"/>
      <c r="X126" s="44"/>
      <c r="Y126" s="44"/>
      <c r="Z126" s="44"/>
      <c r="AA126" s="44"/>
      <c r="AB126" s="44"/>
      <c r="AC126" s="44"/>
      <c r="AD126" s="44"/>
      <c r="AE126" s="44"/>
      <c r="AG126" s="44"/>
      <c r="AH126" s="44"/>
      <c r="AI126" s="44" t="s">
        <v>22</v>
      </c>
      <c r="AJ126" s="44"/>
      <c r="AK126" s="44"/>
      <c r="AL126" s="44"/>
      <c r="AM126" s="44"/>
      <c r="AN126" s="51"/>
      <c r="AO126" s="44"/>
    </row>
    <row r="127" spans="2:81" x14ac:dyDescent="0.25">
      <c r="B127" s="294"/>
    </row>
    <row r="128" spans="2:81" x14ac:dyDescent="0.25">
      <c r="B128" s="295"/>
      <c r="C128" s="45"/>
    </row>
    <row r="139" spans="4:13" s="575" customFormat="1" x14ac:dyDescent="0.25"/>
    <row r="140" spans="4:13" s="575" customFormat="1" hidden="1" x14ac:dyDescent="0.25"/>
    <row r="141" spans="4:13" s="339" customFormat="1" ht="13.95" hidden="1" customHeight="1" x14ac:dyDescent="0.25"/>
    <row r="142" spans="4:13" s="363" customFormat="1" ht="12.75" hidden="1" customHeight="1" x14ac:dyDescent="0.25">
      <c r="D142" s="363" t="s">
        <v>176</v>
      </c>
      <c r="K142" s="364"/>
      <c r="L142" s="364"/>
      <c r="M142" s="364"/>
    </row>
    <row r="143" spans="4:13" s="363" customFormat="1" ht="12.75" hidden="1" customHeight="1" x14ac:dyDescent="0.25">
      <c r="K143" s="364"/>
      <c r="L143" s="364"/>
      <c r="M143" s="364"/>
    </row>
    <row r="144" spans="4:13" s="339" customFormat="1" ht="16.2" hidden="1" customHeight="1" x14ac:dyDescent="0.25">
      <c r="E144" s="365" t="s">
        <v>177</v>
      </c>
    </row>
    <row r="145" spans="5:43" s="339" customFormat="1" ht="13.8" hidden="1" x14ac:dyDescent="0.25">
      <c r="E145" s="365" t="s">
        <v>178</v>
      </c>
    </row>
    <row r="146" spans="5:43" s="339" customFormat="1" ht="13.8" hidden="1" x14ac:dyDescent="0.25">
      <c r="E146" s="365" t="s">
        <v>179</v>
      </c>
    </row>
    <row r="147" spans="5:43" s="339" customFormat="1" ht="13.8" hidden="1" x14ac:dyDescent="0.25">
      <c r="E147" s="365" t="s">
        <v>180</v>
      </c>
      <c r="P147" s="340" t="s">
        <v>462</v>
      </c>
      <c r="S147" s="340" t="s">
        <v>181</v>
      </c>
      <c r="V147" s="340" t="s">
        <v>182</v>
      </c>
    </row>
    <row r="148" spans="5:43" s="339" customFormat="1" ht="13.8" hidden="1" x14ac:dyDescent="0.25">
      <c r="E148" s="365" t="s">
        <v>183</v>
      </c>
      <c r="P148" s="340" t="s">
        <v>184</v>
      </c>
      <c r="S148" s="340" t="s">
        <v>185</v>
      </c>
      <c r="V148" s="340" t="s">
        <v>186</v>
      </c>
    </row>
    <row r="149" spans="5:43" s="339" customFormat="1" ht="13.8" hidden="1" x14ac:dyDescent="0.25">
      <c r="E149" s="365" t="s">
        <v>187</v>
      </c>
      <c r="P149" s="340" t="s">
        <v>188</v>
      </c>
      <c r="S149" s="340" t="s">
        <v>184</v>
      </c>
      <c r="V149" s="340" t="s">
        <v>189</v>
      </c>
    </row>
    <row r="150" spans="5:43" s="339" customFormat="1" ht="13.8" hidden="1" x14ac:dyDescent="0.25">
      <c r="E150" s="365" t="s">
        <v>190</v>
      </c>
      <c r="P150" s="340" t="s">
        <v>191</v>
      </c>
      <c r="S150" s="340" t="s">
        <v>192</v>
      </c>
      <c r="V150" s="340" t="s">
        <v>144</v>
      </c>
    </row>
    <row r="151" spans="5:43" s="339" customFormat="1" ht="13.8" hidden="1" x14ac:dyDescent="0.25">
      <c r="E151" s="365" t="s">
        <v>193</v>
      </c>
      <c r="F151" s="341"/>
      <c r="P151" s="340" t="s">
        <v>194</v>
      </c>
      <c r="S151" s="340" t="s">
        <v>195</v>
      </c>
    </row>
    <row r="152" spans="5:43" s="339" customFormat="1" ht="13.8" hidden="1" x14ac:dyDescent="0.25">
      <c r="E152" s="365" t="s">
        <v>196</v>
      </c>
      <c r="P152" s="340" t="s">
        <v>197</v>
      </c>
      <c r="S152" s="340" t="s">
        <v>197</v>
      </c>
    </row>
    <row r="153" spans="5:43" s="339" customFormat="1" ht="13.8" hidden="1" x14ac:dyDescent="0.25">
      <c r="E153" s="365" t="s">
        <v>461</v>
      </c>
      <c r="P153" s="340" t="s">
        <v>460</v>
      </c>
      <c r="S153" s="340"/>
    </row>
    <row r="154" spans="5:43" s="339" customFormat="1" ht="13.8" hidden="1" x14ac:dyDescent="0.25">
      <c r="E154" s="365" t="s">
        <v>463</v>
      </c>
      <c r="P154" s="340" t="s">
        <v>464</v>
      </c>
      <c r="S154" s="340"/>
    </row>
    <row r="155" spans="5:43" s="339" customFormat="1" ht="13.8" hidden="1" x14ac:dyDescent="0.25">
      <c r="E155" s="366" t="s">
        <v>144</v>
      </c>
      <c r="P155" s="367" t="s">
        <v>678</v>
      </c>
      <c r="S155" s="367" t="s">
        <v>102</v>
      </c>
    </row>
    <row r="156" spans="5:43" s="339" customFormat="1" hidden="1" x14ac:dyDescent="0.25">
      <c r="P156" s="340" t="s">
        <v>679</v>
      </c>
    </row>
    <row r="157" spans="5:43" s="339" customFormat="1" hidden="1" x14ac:dyDescent="0.25">
      <c r="L157" s="427"/>
      <c r="M157" s="427"/>
      <c r="N157" s="427"/>
      <c r="O157" s="427"/>
      <c r="P157" s="427" t="s">
        <v>102</v>
      </c>
      <c r="Q157" s="368"/>
      <c r="R157" s="368"/>
      <c r="S157" s="368"/>
      <c r="T157" s="368"/>
    </row>
    <row r="158" spans="5:43" s="339" customFormat="1" hidden="1" x14ac:dyDescent="0.25">
      <c r="F158" s="340"/>
      <c r="G158" s="367" t="s">
        <v>102</v>
      </c>
      <c r="H158" s="340"/>
      <c r="L158" s="340"/>
      <c r="M158" s="340"/>
      <c r="N158" s="340"/>
      <c r="O158" s="340"/>
    </row>
    <row r="159" spans="5:43" s="339" customFormat="1" hidden="1" x14ac:dyDescent="0.25">
      <c r="E159" s="340" t="s">
        <v>198</v>
      </c>
      <c r="G159" s="340" t="s">
        <v>199</v>
      </c>
    </row>
    <row r="160" spans="5:43" s="339" customFormat="1" hidden="1" x14ac:dyDescent="0.25">
      <c r="E160" s="340"/>
      <c r="G160" s="340" t="s">
        <v>11</v>
      </c>
      <c r="L160" s="369"/>
      <c r="AP160" s="340"/>
      <c r="AQ160" s="339" t="b">
        <v>0</v>
      </c>
    </row>
    <row r="161" spans="5:44" s="339" customFormat="1" hidden="1" x14ac:dyDescent="0.25">
      <c r="E161" s="340" t="s">
        <v>200</v>
      </c>
      <c r="L161" s="369"/>
      <c r="P161" s="340" t="s">
        <v>158</v>
      </c>
      <c r="Y161" s="340" t="s">
        <v>159</v>
      </c>
      <c r="AP161" s="340"/>
      <c r="AQ161" s="339" t="b">
        <v>0</v>
      </c>
    </row>
    <row r="162" spans="5:44" s="339" customFormat="1" hidden="1" x14ac:dyDescent="0.25">
      <c r="E162" s="340" t="s">
        <v>201</v>
      </c>
      <c r="F162" s="370"/>
      <c r="G162" s="370"/>
      <c r="L162" s="369"/>
      <c r="P162" s="340" t="s">
        <v>490</v>
      </c>
      <c r="Y162" s="340" t="s">
        <v>202</v>
      </c>
      <c r="AP162" s="340"/>
    </row>
    <row r="163" spans="5:44" s="339" customFormat="1" hidden="1" x14ac:dyDescent="0.25">
      <c r="E163" s="340" t="s">
        <v>203</v>
      </c>
      <c r="F163" s="370"/>
      <c r="G163" s="370"/>
      <c r="L163" s="369"/>
      <c r="P163" s="340" t="s">
        <v>491</v>
      </c>
      <c r="Y163" s="340" t="s">
        <v>487</v>
      </c>
    </row>
    <row r="164" spans="5:44" s="339" customFormat="1" hidden="1" x14ac:dyDescent="0.25">
      <c r="E164" s="340" t="s">
        <v>204</v>
      </c>
      <c r="F164" s="370"/>
      <c r="G164" s="370"/>
      <c r="L164" s="369"/>
      <c r="P164" s="340" t="s">
        <v>492</v>
      </c>
      <c r="Y164" s="340" t="s">
        <v>488</v>
      </c>
    </row>
    <row r="165" spans="5:44" s="339" customFormat="1" hidden="1" x14ac:dyDescent="0.25">
      <c r="E165" s="340" t="s">
        <v>102</v>
      </c>
      <c r="F165" s="340">
        <v>0</v>
      </c>
      <c r="G165" s="370"/>
      <c r="P165" s="340" t="s">
        <v>493</v>
      </c>
      <c r="Y165" s="340" t="s">
        <v>205</v>
      </c>
    </row>
    <row r="166" spans="5:44" s="339" customFormat="1" hidden="1" x14ac:dyDescent="0.25">
      <c r="E166" s="340">
        <v>1</v>
      </c>
      <c r="F166" s="340">
        <v>1</v>
      </c>
      <c r="G166" s="370"/>
      <c r="P166" s="340" t="s">
        <v>494</v>
      </c>
    </row>
    <row r="167" spans="5:44" s="339" customFormat="1" hidden="1" x14ac:dyDescent="0.25">
      <c r="E167" s="340">
        <v>2</v>
      </c>
      <c r="F167" s="340">
        <v>2</v>
      </c>
      <c r="G167" s="340"/>
      <c r="H167" s="340"/>
      <c r="N167" s="371"/>
      <c r="P167" s="340" t="s">
        <v>489</v>
      </c>
    </row>
    <row r="168" spans="5:44" s="339" customFormat="1" hidden="1" x14ac:dyDescent="0.25">
      <c r="E168" s="372">
        <v>3</v>
      </c>
      <c r="F168" s="372">
        <v>3</v>
      </c>
      <c r="G168" s="370"/>
      <c r="P168" s="369" t="s">
        <v>495</v>
      </c>
    </row>
    <row r="169" spans="5:44" s="339" customFormat="1" hidden="1" x14ac:dyDescent="0.25">
      <c r="E169" s="340">
        <v>4</v>
      </c>
      <c r="F169" s="340">
        <v>4</v>
      </c>
      <c r="G169" s="370"/>
      <c r="P169" s="340" t="s">
        <v>206</v>
      </c>
    </row>
    <row r="170" spans="5:44" s="339" customFormat="1" hidden="1" x14ac:dyDescent="0.25">
      <c r="E170" s="340">
        <v>5</v>
      </c>
      <c r="F170" s="340">
        <v>5</v>
      </c>
      <c r="G170" s="370"/>
    </row>
    <row r="171" spans="5:44" s="339" customFormat="1" hidden="1" x14ac:dyDescent="0.25">
      <c r="E171" s="340">
        <v>6</v>
      </c>
      <c r="F171" s="340">
        <v>6</v>
      </c>
      <c r="G171" s="370"/>
      <c r="P171" s="340" t="s">
        <v>102</v>
      </c>
    </row>
    <row r="172" spans="5:44" s="339" customFormat="1" ht="13.8" hidden="1" x14ac:dyDescent="0.25">
      <c r="E172" s="340">
        <v>7</v>
      </c>
      <c r="F172" s="340">
        <v>7</v>
      </c>
      <c r="P172" s="340" t="s">
        <v>207</v>
      </c>
      <c r="Y172" s="373" t="s">
        <v>208</v>
      </c>
      <c r="Z172" s="374"/>
      <c r="AA172" s="373"/>
      <c r="AB172" s="375"/>
      <c r="AC172" s="375"/>
      <c r="AD172" s="375"/>
      <c r="AE172" s="375"/>
      <c r="AF172" s="375"/>
      <c r="AG172" s="376" t="s">
        <v>209</v>
      </c>
      <c r="AH172" s="375"/>
      <c r="AI172" s="374"/>
      <c r="AJ172" s="374"/>
      <c r="AK172" s="375"/>
      <c r="AL172" s="376" t="s">
        <v>210</v>
      </c>
      <c r="AM172" s="377"/>
      <c r="AP172" s="378" t="s">
        <v>211</v>
      </c>
      <c r="AR172" s="340" t="s">
        <v>614</v>
      </c>
    </row>
    <row r="173" spans="5:44" s="339" customFormat="1" ht="13.8" hidden="1" x14ac:dyDescent="0.25">
      <c r="E173" s="340">
        <v>8</v>
      </c>
      <c r="F173" s="340">
        <v>8</v>
      </c>
      <c r="P173" s="340" t="s">
        <v>212</v>
      </c>
      <c r="Y173" s="379" t="s">
        <v>143</v>
      </c>
      <c r="Z173" s="380"/>
      <c r="AA173" s="379"/>
      <c r="AB173" s="381"/>
      <c r="AC173" s="381"/>
      <c r="AD173" s="381"/>
      <c r="AE173" s="381"/>
      <c r="AF173" s="860">
        <v>3.06</v>
      </c>
      <c r="AG173" s="860"/>
      <c r="AH173" s="860"/>
      <c r="AI173" s="380"/>
      <c r="AJ173" s="380"/>
      <c r="AK173" s="957">
        <v>1.0999999999999999E-2</v>
      </c>
      <c r="AL173" s="957"/>
      <c r="AM173" s="958"/>
      <c r="AP173" s="340" t="s">
        <v>213</v>
      </c>
      <c r="AQ173" s="340" t="s">
        <v>214</v>
      </c>
    </row>
    <row r="174" spans="5:44" s="339" customFormat="1" ht="13.8" hidden="1" x14ac:dyDescent="0.25">
      <c r="E174" s="372">
        <v>9</v>
      </c>
      <c r="F174" s="372">
        <v>9</v>
      </c>
      <c r="G174" s="368"/>
      <c r="H174" s="368"/>
      <c r="I174" s="368"/>
      <c r="J174" s="368"/>
      <c r="K174" s="368"/>
      <c r="L174" s="368"/>
      <c r="P174" s="340" t="s">
        <v>203</v>
      </c>
      <c r="Y174" s="382" t="s">
        <v>142</v>
      </c>
      <c r="Z174" s="383"/>
      <c r="AA174" s="382"/>
      <c r="AB174" s="384"/>
      <c r="AC174" s="384"/>
      <c r="AD174" s="384"/>
      <c r="AE174" s="384"/>
      <c r="AF174" s="862">
        <v>51.4</v>
      </c>
      <c r="AG174" s="862"/>
      <c r="AH174" s="862"/>
      <c r="AI174" s="383"/>
      <c r="AJ174" s="383"/>
      <c r="AK174" s="939">
        <v>0.185</v>
      </c>
      <c r="AL174" s="939"/>
      <c r="AM174" s="940"/>
      <c r="AP174" s="339">
        <f>W20*$AF$173+AA20*$AF$174</f>
        <v>0</v>
      </c>
      <c r="AQ174" s="385">
        <f>AP174*S20</f>
        <v>0</v>
      </c>
      <c r="AR174" s="385"/>
    </row>
    <row r="175" spans="5:44" s="339" customFormat="1" hidden="1" x14ac:dyDescent="0.25">
      <c r="E175" s="340">
        <v>10</v>
      </c>
      <c r="F175" s="340">
        <v>10</v>
      </c>
      <c r="AP175" s="339">
        <f>W21*$AF$173+AA21*$AF$174</f>
        <v>0</v>
      </c>
      <c r="AQ175" s="339">
        <f>AP175*S21</f>
        <v>0</v>
      </c>
    </row>
    <row r="176" spans="5:44" s="339" customFormat="1" hidden="1" x14ac:dyDescent="0.25">
      <c r="E176" s="368" t="s">
        <v>102</v>
      </c>
      <c r="AP176" s="339">
        <f>W22*$AF$173+AA22*$AF$174</f>
        <v>0</v>
      </c>
      <c r="AQ176" s="339">
        <f>AP176*S22</f>
        <v>0</v>
      </c>
    </row>
    <row r="177" spans="5:53" s="339" customFormat="1" hidden="1" x14ac:dyDescent="0.25">
      <c r="E177" s="340" t="s">
        <v>207</v>
      </c>
      <c r="T177" s="340" t="s">
        <v>22</v>
      </c>
      <c r="AP177" s="339">
        <f>W23*$AF$173+AA23*$AF$174</f>
        <v>0</v>
      </c>
      <c r="AQ177" s="339">
        <f>AP177*S23</f>
        <v>0</v>
      </c>
    </row>
    <row r="178" spans="5:53" s="339" customFormat="1" hidden="1" x14ac:dyDescent="0.25">
      <c r="E178" s="340" t="s">
        <v>212</v>
      </c>
      <c r="AP178" s="339">
        <f>W24*$AF$173+AA24*$AF$174</f>
        <v>0</v>
      </c>
      <c r="AQ178" s="339">
        <f>AP178*S24</f>
        <v>0</v>
      </c>
    </row>
    <row r="179" spans="5:53" s="339" customFormat="1" ht="6.75" hidden="1" customHeight="1" x14ac:dyDescent="0.25"/>
    <row r="180" spans="5:53" s="339" customFormat="1" hidden="1" x14ac:dyDescent="0.25">
      <c r="E180" s="340" t="s">
        <v>215</v>
      </c>
    </row>
    <row r="181" spans="5:53" s="339" customFormat="1" hidden="1" x14ac:dyDescent="0.25"/>
    <row r="182" spans="5:53" s="339" customFormat="1" hidden="1" x14ac:dyDescent="0.25">
      <c r="E182" s="340" t="s">
        <v>216</v>
      </c>
      <c r="F182" s="370"/>
      <c r="G182" s="370"/>
    </row>
    <row r="183" spans="5:53" s="339" customFormat="1" hidden="1" x14ac:dyDescent="0.25">
      <c r="E183" s="340" t="s">
        <v>217</v>
      </c>
      <c r="F183" s="370"/>
      <c r="G183" s="370"/>
    </row>
    <row r="184" spans="5:53" s="339" customFormat="1" hidden="1" x14ac:dyDescent="0.25">
      <c r="E184" s="340" t="s">
        <v>218</v>
      </c>
      <c r="F184" s="370"/>
      <c r="G184" s="370"/>
    </row>
    <row r="185" spans="5:53" s="339" customFormat="1" hidden="1" x14ac:dyDescent="0.25">
      <c r="E185" s="340"/>
      <c r="F185" s="341"/>
    </row>
    <row r="186" spans="5:53" s="339" customFormat="1" hidden="1" x14ac:dyDescent="0.25">
      <c r="E186" s="378" t="s">
        <v>219</v>
      </c>
      <c r="R186" s="378" t="s">
        <v>220</v>
      </c>
      <c r="AE186" s="340" t="s">
        <v>22</v>
      </c>
      <c r="AT186" s="363"/>
      <c r="AU186" s="363"/>
      <c r="AV186" s="363" t="s">
        <v>221</v>
      </c>
      <c r="AW186" s="363"/>
      <c r="AX186" s="363"/>
      <c r="AY186" s="363"/>
      <c r="AZ186" s="363"/>
      <c r="BA186" s="363"/>
    </row>
    <row r="187" spans="5:53" s="339" customFormat="1" hidden="1" x14ac:dyDescent="0.25">
      <c r="E187" s="342" t="s">
        <v>151</v>
      </c>
      <c r="F187" s="342"/>
      <c r="G187" s="342"/>
      <c r="H187" s="342"/>
      <c r="I187" s="342"/>
      <c r="J187" s="342"/>
      <c r="K187" s="342"/>
      <c r="L187" s="342"/>
      <c r="M187" s="342"/>
      <c r="N187" s="342"/>
      <c r="O187" s="342"/>
      <c r="P187" s="342"/>
      <c r="R187" s="343" t="s">
        <v>465</v>
      </c>
      <c r="AT187" s="363" t="s">
        <v>222</v>
      </c>
      <c r="AU187" s="363" t="s">
        <v>223</v>
      </c>
      <c r="AV187" s="386" t="s">
        <v>224</v>
      </c>
      <c r="AW187" s="386" t="s">
        <v>225</v>
      </c>
      <c r="AX187" s="386" t="s">
        <v>226</v>
      </c>
      <c r="AY187" s="386" t="s">
        <v>227</v>
      </c>
      <c r="AZ187" s="386" t="s">
        <v>228</v>
      </c>
      <c r="BA187" s="386" t="s">
        <v>229</v>
      </c>
    </row>
    <row r="188" spans="5:53" s="339" customFormat="1" hidden="1" x14ac:dyDescent="0.25">
      <c r="E188" s="342"/>
      <c r="F188" s="342"/>
      <c r="G188" s="342"/>
      <c r="H188" s="342"/>
      <c r="I188" s="342"/>
      <c r="J188" s="342"/>
      <c r="K188" s="342"/>
      <c r="L188" s="342"/>
      <c r="M188" s="342"/>
      <c r="N188" s="342"/>
      <c r="O188" s="342"/>
      <c r="P188" s="342"/>
      <c r="R188" s="342"/>
      <c r="AT188" s="363" t="s">
        <v>230</v>
      </c>
      <c r="AU188" s="363">
        <v>4</v>
      </c>
      <c r="AV188" s="363">
        <v>90</v>
      </c>
      <c r="AW188" s="363">
        <v>80</v>
      </c>
      <c r="AX188" s="363">
        <v>60</v>
      </c>
      <c r="AY188" s="363">
        <v>48</v>
      </c>
      <c r="AZ188" s="363">
        <v>40</v>
      </c>
      <c r="BA188" s="363">
        <v>40</v>
      </c>
    </row>
    <row r="189" spans="5:53" s="339" customFormat="1" hidden="1" x14ac:dyDescent="0.25">
      <c r="E189" s="342" t="s">
        <v>152</v>
      </c>
      <c r="F189" s="342"/>
      <c r="G189" s="342"/>
      <c r="H189" s="342"/>
      <c r="I189" s="342"/>
      <c r="J189" s="342"/>
      <c r="K189" s="342"/>
      <c r="L189" s="342"/>
      <c r="M189" s="342"/>
      <c r="N189" s="342"/>
      <c r="O189" s="342"/>
      <c r="P189" s="342"/>
      <c r="R189" s="343" t="s">
        <v>465</v>
      </c>
      <c r="AT189" s="363" t="s">
        <v>231</v>
      </c>
      <c r="AU189" s="363">
        <v>4</v>
      </c>
      <c r="AV189" s="387">
        <v>125</v>
      </c>
      <c r="AW189" s="387">
        <v>108</v>
      </c>
      <c r="AX189" s="387">
        <v>78</v>
      </c>
      <c r="AY189" s="387">
        <v>58</v>
      </c>
      <c r="AZ189" s="387">
        <v>48</v>
      </c>
      <c r="BA189" s="387">
        <v>45</v>
      </c>
    </row>
    <row r="190" spans="5:53" s="339" customFormat="1" hidden="1" x14ac:dyDescent="0.25">
      <c r="E190" s="342"/>
      <c r="F190" s="342"/>
      <c r="G190" s="342"/>
      <c r="H190" s="342"/>
      <c r="I190" s="342"/>
      <c r="J190" s="342"/>
      <c r="K190" s="342"/>
      <c r="L190" s="342"/>
      <c r="M190" s="342"/>
      <c r="N190" s="342"/>
      <c r="O190" s="342"/>
      <c r="P190" s="342"/>
      <c r="R190" s="342"/>
      <c r="AT190" s="363"/>
      <c r="AU190" s="363"/>
    </row>
    <row r="191" spans="5:53" s="339" customFormat="1" hidden="1" x14ac:dyDescent="0.25">
      <c r="E191" s="343" t="s">
        <v>466</v>
      </c>
      <c r="F191" s="342"/>
      <c r="G191" s="342"/>
      <c r="H191" s="342"/>
      <c r="I191" s="342"/>
      <c r="J191" s="342"/>
      <c r="K191" s="342"/>
      <c r="L191" s="342"/>
      <c r="M191" s="342"/>
      <c r="N191" s="342"/>
      <c r="O191" s="342"/>
      <c r="P191" s="342"/>
      <c r="R191" s="343" t="s">
        <v>467</v>
      </c>
      <c r="AT191" s="388"/>
      <c r="AU191" s="363"/>
      <c r="AV191" s="363">
        <v>125</v>
      </c>
      <c r="AW191" s="363">
        <v>108</v>
      </c>
      <c r="AX191" s="363">
        <v>78</v>
      </c>
      <c r="AY191" s="363">
        <v>58</v>
      </c>
      <c r="AZ191" s="363">
        <v>48</v>
      </c>
      <c r="BA191" s="363">
        <v>45</v>
      </c>
    </row>
    <row r="192" spans="5:53" s="339" customFormat="1" hidden="1" x14ac:dyDescent="0.25">
      <c r="E192" s="342"/>
      <c r="F192" s="342"/>
      <c r="G192" s="342"/>
      <c r="H192" s="342"/>
      <c r="I192" s="342"/>
      <c r="J192" s="342"/>
      <c r="K192" s="342"/>
      <c r="L192" s="342"/>
      <c r="M192" s="342"/>
      <c r="N192" s="342"/>
      <c r="O192" s="342"/>
      <c r="P192" s="342"/>
      <c r="R192" s="342"/>
      <c r="AL192" s="378" t="s">
        <v>232</v>
      </c>
      <c r="AO192" s="339" t="s">
        <v>233</v>
      </c>
      <c r="AT192" s="363" t="s">
        <v>22</v>
      </c>
      <c r="AU192" s="363"/>
      <c r="AV192" s="363">
        <v>125</v>
      </c>
      <c r="AW192" s="363">
        <v>108</v>
      </c>
      <c r="AX192" s="363">
        <v>78</v>
      </c>
      <c r="AY192" s="363">
        <v>58</v>
      </c>
      <c r="AZ192" s="363">
        <v>48</v>
      </c>
      <c r="BA192" s="363">
        <v>45</v>
      </c>
    </row>
    <row r="193" spans="5:53" s="339" customFormat="1" hidden="1" x14ac:dyDescent="0.25">
      <c r="E193" s="343" t="s">
        <v>234</v>
      </c>
      <c r="F193" s="342"/>
      <c r="G193" s="342"/>
      <c r="H193" s="342"/>
      <c r="I193" s="342"/>
      <c r="J193" s="342"/>
      <c r="K193" s="342"/>
      <c r="L193" s="342"/>
      <c r="M193" s="342"/>
      <c r="N193" s="342"/>
      <c r="O193" s="342"/>
      <c r="P193" s="342"/>
      <c r="R193" s="343" t="s">
        <v>471</v>
      </c>
      <c r="AO193" s="339" t="s">
        <v>235</v>
      </c>
      <c r="AT193" s="363"/>
      <c r="AU193" s="363"/>
      <c r="AV193" s="363">
        <v>125</v>
      </c>
      <c r="AW193" s="363">
        <v>108</v>
      </c>
      <c r="AX193" s="363">
        <v>78</v>
      </c>
      <c r="AY193" s="363">
        <v>58</v>
      </c>
      <c r="AZ193" s="363">
        <v>48</v>
      </c>
      <c r="BA193" s="363">
        <v>45</v>
      </c>
    </row>
    <row r="194" spans="5:53" s="339" customFormat="1" hidden="1" x14ac:dyDescent="0.25">
      <c r="E194" s="342"/>
      <c r="F194" s="342"/>
      <c r="G194" s="342"/>
      <c r="H194" s="342"/>
      <c r="I194" s="342"/>
      <c r="J194" s="342"/>
      <c r="K194" s="342"/>
      <c r="L194" s="342"/>
      <c r="M194" s="342"/>
      <c r="N194" s="342"/>
      <c r="O194" s="342"/>
      <c r="P194" s="342"/>
      <c r="R194" s="342"/>
      <c r="AT194" s="363"/>
      <c r="AU194" s="363"/>
      <c r="AV194" s="363">
        <v>125</v>
      </c>
      <c r="AW194" s="363">
        <v>108</v>
      </c>
      <c r="AX194" s="363">
        <v>78</v>
      </c>
      <c r="AY194" s="363">
        <v>58</v>
      </c>
      <c r="AZ194" s="363">
        <v>48</v>
      </c>
      <c r="BA194" s="363">
        <v>45</v>
      </c>
    </row>
    <row r="195" spans="5:53" s="339" customFormat="1" hidden="1" x14ac:dyDescent="0.25">
      <c r="E195" s="343" t="s">
        <v>470</v>
      </c>
      <c r="F195" s="342"/>
      <c r="G195" s="342"/>
      <c r="H195" s="342"/>
      <c r="I195" s="342"/>
      <c r="J195" s="342"/>
      <c r="K195" s="342"/>
      <c r="L195" s="342"/>
      <c r="M195" s="342"/>
      <c r="N195" s="342"/>
      <c r="O195" s="342"/>
      <c r="P195" s="342"/>
      <c r="R195" s="343" t="s">
        <v>472</v>
      </c>
      <c r="AT195" s="363"/>
      <c r="AU195" s="363"/>
      <c r="AV195" s="363">
        <v>125</v>
      </c>
      <c r="AW195" s="363">
        <v>108</v>
      </c>
      <c r="AX195" s="363">
        <v>78</v>
      </c>
      <c r="AY195" s="363">
        <v>58</v>
      </c>
      <c r="AZ195" s="363">
        <v>48</v>
      </c>
      <c r="BA195" s="363">
        <v>45</v>
      </c>
    </row>
    <row r="196" spans="5:53" s="339" customFormat="1" hidden="1" x14ac:dyDescent="0.25">
      <c r="E196" s="342" t="s">
        <v>155</v>
      </c>
      <c r="F196" s="342"/>
      <c r="G196" s="342"/>
      <c r="H196" s="342"/>
      <c r="I196" s="342"/>
      <c r="J196" s="342"/>
      <c r="K196" s="342"/>
      <c r="L196" s="342"/>
      <c r="M196" s="342"/>
      <c r="N196" s="342"/>
      <c r="O196" s="342"/>
      <c r="P196" s="342"/>
      <c r="R196" s="343" t="s">
        <v>474</v>
      </c>
      <c r="AT196" s="363"/>
      <c r="AU196" s="363"/>
      <c r="AV196" s="363">
        <f>IF(S20&lt;=50,AV191,0)</f>
        <v>125</v>
      </c>
      <c r="AW196" s="363">
        <f>IF(AND(S20&gt;50,S20&lt;=75),AW191,0)</f>
        <v>0</v>
      </c>
      <c r="AX196" s="363">
        <f>IF(AND(S20&gt;75,S20&lt;=120),AX191,0)</f>
        <v>0</v>
      </c>
      <c r="AY196" s="363">
        <f>IF(AND(S20&gt;120,S20&lt;=165),AY191,0)</f>
        <v>0</v>
      </c>
      <c r="AZ196" s="363">
        <f>IF(AND(S20&gt;165,S20&lt;=210),AZ191,0)</f>
        <v>0</v>
      </c>
      <c r="BA196" s="363">
        <f>IF(S20&gt;210,BA191,0)</f>
        <v>0</v>
      </c>
    </row>
    <row r="197" spans="5:53" s="339" customFormat="1" hidden="1" x14ac:dyDescent="0.25">
      <c r="E197" s="342"/>
      <c r="F197" s="342"/>
      <c r="G197" s="342"/>
      <c r="H197" s="342"/>
      <c r="I197" s="342"/>
      <c r="J197" s="342"/>
      <c r="K197" s="342"/>
      <c r="L197" s="342"/>
      <c r="M197" s="342"/>
      <c r="N197" s="342"/>
      <c r="O197" s="342"/>
      <c r="P197" s="342"/>
      <c r="R197" s="342"/>
      <c r="AI197" s="339" t="s">
        <v>22</v>
      </c>
      <c r="AT197" s="363"/>
      <c r="AU197" s="363"/>
      <c r="AV197" s="363">
        <f>IF(S21&lt;=50,AV192,0)</f>
        <v>125</v>
      </c>
      <c r="AW197" s="363">
        <f>IF(AND(S21&gt;50,S21&lt;=75),AW192,0)</f>
        <v>0</v>
      </c>
      <c r="AX197" s="363">
        <f>IF(AND(S21&gt;75,S21&lt;=120),AX192,0)</f>
        <v>0</v>
      </c>
      <c r="AY197" s="363">
        <f>IF(AND(S21&gt;120,S21&lt;=165),AY192,0)</f>
        <v>0</v>
      </c>
      <c r="AZ197" s="363">
        <f>IF(AND(S21&gt;165,S21&lt;=210),AZ192,0)</f>
        <v>0</v>
      </c>
      <c r="BA197" s="363">
        <f>IF(S21&gt;210,BA192,0)</f>
        <v>0</v>
      </c>
    </row>
    <row r="198" spans="5:53" s="339" customFormat="1" hidden="1" x14ac:dyDescent="0.25">
      <c r="E198" s="342" t="s">
        <v>156</v>
      </c>
      <c r="F198" s="342"/>
      <c r="G198" s="342"/>
      <c r="H198" s="342"/>
      <c r="I198" s="342"/>
      <c r="J198" s="342"/>
      <c r="K198" s="342"/>
      <c r="L198" s="342"/>
      <c r="M198" s="342"/>
      <c r="N198" s="342"/>
      <c r="O198" s="342"/>
      <c r="P198" s="342"/>
      <c r="R198" s="343" t="s">
        <v>236</v>
      </c>
      <c r="AT198" s="363"/>
      <c r="AU198" s="363"/>
      <c r="AV198" s="363">
        <f>IF(S22&lt;=50,AV193,0)</f>
        <v>125</v>
      </c>
      <c r="AW198" s="363">
        <f>IF(AND(S22&gt;50,S22&lt;=75),AW193,0)</f>
        <v>0</v>
      </c>
      <c r="AX198" s="363">
        <f>IF(AND(S22&gt;75,S22&lt;=120),AX193,0)</f>
        <v>0</v>
      </c>
      <c r="AY198" s="363">
        <f>IF(AND(S22&gt;120,S22&lt;=165),AY193,0)</f>
        <v>0</v>
      </c>
      <c r="AZ198" s="363">
        <f>IF(AND(S22&gt;165,S22&lt;=210),AZ193,0)</f>
        <v>0</v>
      </c>
      <c r="BA198" s="363">
        <f>IF(S22&gt;210,BA193,0)</f>
        <v>0</v>
      </c>
    </row>
    <row r="199" spans="5:53" s="339" customFormat="1" hidden="1" x14ac:dyDescent="0.25">
      <c r="E199" s="342"/>
      <c r="F199" s="342"/>
      <c r="G199" s="342"/>
      <c r="H199" s="342"/>
      <c r="I199" s="342"/>
      <c r="J199" s="342"/>
      <c r="K199" s="342"/>
      <c r="L199" s="342"/>
      <c r="M199" s="342"/>
      <c r="N199" s="342"/>
      <c r="O199" s="342"/>
      <c r="P199" s="342"/>
      <c r="R199" s="342"/>
      <c r="AT199" s="363"/>
      <c r="AU199" s="363"/>
      <c r="AV199" s="363">
        <f>IF(S23&lt;=50,AV194,0)</f>
        <v>125</v>
      </c>
      <c r="AW199" s="363">
        <f>IF(AND(S23&gt;50,S23&lt;=75),AW194,0)</f>
        <v>0</v>
      </c>
      <c r="AX199" s="363">
        <f>IF(AND(S23&gt;75,S23&lt;=120),AX194,0)</f>
        <v>0</v>
      </c>
      <c r="AY199" s="363">
        <f>IF(AND(S23&gt;120,S23&lt;=165),AY194,0)</f>
        <v>0</v>
      </c>
      <c r="AZ199" s="363">
        <f>IF(AND(S23&gt;165,S23&lt;=210),AZ194,0)</f>
        <v>0</v>
      </c>
      <c r="BA199" s="363">
        <f>IF(S23&gt;210,BA194,0)</f>
        <v>0</v>
      </c>
    </row>
    <row r="200" spans="5:53" s="339" customFormat="1" hidden="1" x14ac:dyDescent="0.25">
      <c r="E200" s="343" t="s">
        <v>157</v>
      </c>
      <c r="F200" s="342"/>
      <c r="G200" s="342"/>
      <c r="H200" s="342"/>
      <c r="I200" s="342"/>
      <c r="J200" s="342"/>
      <c r="K200" s="342"/>
      <c r="L200" s="342"/>
      <c r="M200" s="342"/>
      <c r="N200" s="342"/>
      <c r="O200" s="342"/>
      <c r="P200" s="342"/>
      <c r="R200" s="343" t="s">
        <v>237</v>
      </c>
      <c r="AT200" s="363"/>
      <c r="AU200" s="363"/>
      <c r="AV200" s="363">
        <f>IF(S24&lt;=50,AV195,0)</f>
        <v>125</v>
      </c>
      <c r="AW200" s="363">
        <f>IF(AND(S24&gt;50,S24&lt;=75),AW195,0)</f>
        <v>0</v>
      </c>
      <c r="AX200" s="363">
        <f>IF(AND(S24&gt;75,S24&lt;=120),AX195,0)</f>
        <v>0</v>
      </c>
      <c r="AY200" s="363">
        <f>IF(AND(S24&gt;120,S24&lt;=165),AY195,0)</f>
        <v>0</v>
      </c>
      <c r="AZ200" s="363">
        <f>IF(AND(S24&gt;165,S24&lt;=210),AZ195,0)</f>
        <v>0</v>
      </c>
      <c r="BA200" s="363">
        <f>IF(S24&gt;210,BA195,0)</f>
        <v>0</v>
      </c>
    </row>
    <row r="201" spans="5:53" s="339" customFormat="1" hidden="1" x14ac:dyDescent="0.25">
      <c r="E201" s="342"/>
      <c r="F201" s="342"/>
      <c r="G201" s="342"/>
      <c r="H201" s="342"/>
      <c r="I201" s="342"/>
      <c r="J201" s="342"/>
      <c r="K201" s="342"/>
      <c r="L201" s="342"/>
      <c r="M201" s="342"/>
      <c r="N201" s="342"/>
      <c r="O201" s="342"/>
      <c r="P201" s="342"/>
      <c r="R201" s="342"/>
      <c r="AT201" s="363"/>
      <c r="AU201" s="363"/>
      <c r="AV201" s="363"/>
      <c r="AW201" s="363"/>
      <c r="AX201" s="363"/>
      <c r="AY201" s="363"/>
      <c r="AZ201" s="363"/>
      <c r="BA201" s="363"/>
    </row>
    <row r="202" spans="5:53" s="339" customFormat="1" hidden="1" x14ac:dyDescent="0.25">
      <c r="E202" s="342" t="s">
        <v>161</v>
      </c>
      <c r="F202" s="342"/>
      <c r="G202" s="342"/>
      <c r="H202" s="342"/>
      <c r="I202" s="342"/>
      <c r="J202" s="342"/>
      <c r="K202" s="342"/>
      <c r="L202" s="342"/>
      <c r="M202" s="342"/>
      <c r="N202" s="342"/>
      <c r="O202" s="342"/>
      <c r="P202" s="342"/>
      <c r="R202" s="343" t="s">
        <v>520</v>
      </c>
      <c r="AL202" s="340" t="s">
        <v>22</v>
      </c>
      <c r="AT202" s="363"/>
      <c r="AU202" s="363"/>
      <c r="AV202" s="378" t="s">
        <v>239</v>
      </c>
    </row>
    <row r="203" spans="5:53" s="339" customFormat="1" hidden="1" x14ac:dyDescent="0.25">
      <c r="E203" s="342"/>
      <c r="F203" s="342"/>
      <c r="G203" s="342"/>
      <c r="H203" s="342"/>
      <c r="I203" s="342"/>
      <c r="J203" s="342"/>
      <c r="K203" s="342"/>
      <c r="L203" s="342"/>
      <c r="M203" s="342"/>
      <c r="N203" s="342"/>
      <c r="O203" s="342"/>
      <c r="P203" s="342"/>
      <c r="R203" s="342"/>
      <c r="AT203" s="363"/>
      <c r="AU203" s="363"/>
      <c r="AV203" s="363" t="s">
        <v>240</v>
      </c>
      <c r="AW203" s="340" t="s">
        <v>241</v>
      </c>
      <c r="AX203" s="340" t="s">
        <v>242</v>
      </c>
      <c r="AY203" s="389" t="e">
        <f>(AV204*AW204+AV205*AW205+AV206*AW206+AV207*AW207+AV208*AW208)/SUM(AW204:AW208)</f>
        <v>#DIV/0!</v>
      </c>
    </row>
    <row r="204" spans="5:53" s="339" customFormat="1" hidden="1" x14ac:dyDescent="0.25">
      <c r="E204" s="342" t="s">
        <v>162</v>
      </c>
      <c r="F204" s="342"/>
      <c r="G204" s="342"/>
      <c r="H204" s="342"/>
      <c r="I204" s="342"/>
      <c r="J204" s="342"/>
      <c r="K204" s="342"/>
      <c r="L204" s="342"/>
      <c r="M204" s="342"/>
      <c r="N204" s="342"/>
      <c r="O204" s="342"/>
      <c r="P204" s="342"/>
      <c r="R204" s="343" t="str">
        <f>IF(AND(P13=E182, OR(P9=E145,P9=E146),OR(S20&gt;325,S21&gt;325)),"USI 1.22, or USI 1.04 or lower (if WWR &gt; 30%)","USI 1.22 or lower")</f>
        <v>USI 1.22 or lower</v>
      </c>
      <c r="AT204" s="363"/>
      <c r="AU204" s="363"/>
      <c r="AV204" s="339">
        <f>IF(T20=0,0,SUM(AV196:BA196))</f>
        <v>0</v>
      </c>
      <c r="AW204" s="390">
        <f>T20</f>
        <v>0</v>
      </c>
      <c r="AX204" s="363"/>
      <c r="AY204" s="363"/>
      <c r="AZ204" s="363"/>
      <c r="BA204" s="363"/>
    </row>
    <row r="205" spans="5:53" s="339" customFormat="1" hidden="1" x14ac:dyDescent="0.25">
      <c r="E205" s="342"/>
      <c r="F205" s="342"/>
      <c r="G205" s="342"/>
      <c r="H205" s="342"/>
      <c r="I205" s="342"/>
      <c r="J205" s="342"/>
      <c r="K205" s="342"/>
      <c r="L205" s="342"/>
      <c r="M205" s="342"/>
      <c r="N205" s="342"/>
      <c r="O205" s="342"/>
      <c r="P205" s="342"/>
      <c r="R205" s="342"/>
      <c r="AT205" s="363"/>
      <c r="AU205" s="363"/>
      <c r="AV205" s="339">
        <f>IF(T21=0,0,SUM(AV197:BA197))</f>
        <v>0</v>
      </c>
      <c r="AW205" s="390">
        <f t="shared" ref="AW205:AW208" si="0">T21</f>
        <v>0</v>
      </c>
      <c r="AX205" s="363"/>
      <c r="AY205" s="363"/>
      <c r="AZ205" s="363"/>
      <c r="BA205" s="363"/>
    </row>
    <row r="206" spans="5:53" s="339" customFormat="1" hidden="1" x14ac:dyDescent="0.25">
      <c r="E206" s="342" t="s">
        <v>163</v>
      </c>
      <c r="F206" s="342"/>
      <c r="G206" s="342"/>
      <c r="H206" s="342"/>
      <c r="I206" s="342"/>
      <c r="J206" s="342"/>
      <c r="K206" s="342"/>
      <c r="L206" s="342"/>
      <c r="M206" s="342"/>
      <c r="N206" s="342"/>
      <c r="O206" s="342"/>
      <c r="P206" s="342"/>
      <c r="R206" s="343" t="s">
        <v>243</v>
      </c>
      <c r="AT206" s="363"/>
      <c r="AU206" s="363"/>
      <c r="AV206" s="339">
        <f>IF(T22=0,0,SUM(AV198:BA198))</f>
        <v>0</v>
      </c>
      <c r="AW206" s="390">
        <f t="shared" si="0"/>
        <v>0</v>
      </c>
      <c r="AX206" s="363"/>
      <c r="AY206" s="363"/>
      <c r="AZ206" s="363"/>
      <c r="BA206" s="363"/>
    </row>
    <row r="207" spans="5:53" s="339" customFormat="1" hidden="1" x14ac:dyDescent="0.25">
      <c r="E207" s="342"/>
      <c r="F207" s="342"/>
      <c r="G207" s="342"/>
      <c r="H207" s="342"/>
      <c r="I207" s="342"/>
      <c r="J207" s="342"/>
      <c r="K207" s="342"/>
      <c r="L207" s="342"/>
      <c r="M207" s="342"/>
      <c r="N207" s="342"/>
      <c r="O207" s="342"/>
      <c r="P207" s="342"/>
      <c r="R207" s="342"/>
      <c r="AT207" s="363"/>
      <c r="AU207" s="363"/>
      <c r="AV207" s="339">
        <f>IF(T23=0,0,SUM(AV199:BA199))</f>
        <v>0</v>
      </c>
      <c r="AW207" s="390">
        <f t="shared" si="0"/>
        <v>0</v>
      </c>
      <c r="AX207" s="363"/>
      <c r="AY207" s="363"/>
      <c r="AZ207" s="363"/>
      <c r="BA207" s="363"/>
    </row>
    <row r="208" spans="5:53" s="339" customFormat="1" hidden="1" x14ac:dyDescent="0.25">
      <c r="E208" s="343" t="s">
        <v>244</v>
      </c>
      <c r="F208" s="342"/>
      <c r="G208" s="342"/>
      <c r="H208" s="342"/>
      <c r="I208" s="342"/>
      <c r="J208" s="342"/>
      <c r="K208" s="342"/>
      <c r="L208" s="342"/>
      <c r="M208" s="342"/>
      <c r="N208" s="342"/>
      <c r="O208" s="342"/>
      <c r="P208" s="342"/>
      <c r="R208" s="343" t="s">
        <v>245</v>
      </c>
      <c r="AT208" s="363"/>
      <c r="AU208" s="363"/>
      <c r="AV208" s="339">
        <f>IF(T24=0,0,SUM(AV200:BA200))</f>
        <v>0</v>
      </c>
      <c r="AW208" s="390">
        <f t="shared" si="0"/>
        <v>0</v>
      </c>
      <c r="AX208" s="363"/>
      <c r="AY208" s="363"/>
      <c r="AZ208" s="363"/>
      <c r="BA208" s="363"/>
    </row>
    <row r="209" spans="5:53" s="339" customFormat="1" hidden="1" x14ac:dyDescent="0.25">
      <c r="E209" s="342"/>
      <c r="F209" s="342"/>
      <c r="G209" s="342"/>
      <c r="H209" s="342"/>
      <c r="I209" s="342"/>
      <c r="J209" s="342"/>
      <c r="K209" s="342"/>
      <c r="L209" s="342"/>
      <c r="M209" s="342"/>
      <c r="N209" s="342"/>
      <c r="O209" s="342"/>
      <c r="P209" s="342"/>
      <c r="R209" s="342"/>
      <c r="AT209" s="363"/>
      <c r="AU209" s="363"/>
      <c r="AV209" s="363"/>
      <c r="AW209" s="363"/>
      <c r="AX209" s="363"/>
      <c r="AY209" s="363"/>
      <c r="AZ209" s="363"/>
      <c r="BA209" s="363"/>
    </row>
    <row r="210" spans="5:53" s="339" customFormat="1" hidden="1" x14ac:dyDescent="0.25">
      <c r="E210" s="342" t="s">
        <v>246</v>
      </c>
      <c r="F210" s="342"/>
      <c r="G210" s="342"/>
      <c r="H210" s="342"/>
      <c r="I210" s="342"/>
      <c r="J210" s="342"/>
      <c r="K210" s="342"/>
      <c r="L210" s="342"/>
      <c r="M210" s="342"/>
      <c r="N210" s="342"/>
      <c r="O210" s="342"/>
      <c r="P210" s="342"/>
      <c r="R210" s="343" t="s">
        <v>247</v>
      </c>
      <c r="AV210" s="363"/>
      <c r="AW210" s="363"/>
      <c r="AX210" s="363"/>
      <c r="AY210" s="363"/>
      <c r="AZ210" s="363"/>
      <c r="BA210" s="363"/>
    </row>
    <row r="211" spans="5:53" s="339" customFormat="1" hidden="1" x14ac:dyDescent="0.25">
      <c r="E211" s="342"/>
      <c r="F211" s="342"/>
      <c r="G211" s="342"/>
      <c r="H211" s="342"/>
      <c r="I211" s="342"/>
      <c r="J211" s="342"/>
      <c r="K211" s="342"/>
      <c r="L211" s="342"/>
      <c r="M211" s="342"/>
      <c r="N211" s="342"/>
      <c r="O211" s="342"/>
      <c r="P211" s="342"/>
      <c r="R211" s="391"/>
      <c r="AO211" s="363"/>
      <c r="AP211" s="363"/>
      <c r="AQ211" s="363"/>
      <c r="AR211" s="363"/>
      <c r="AS211" s="363"/>
      <c r="AT211" s="363"/>
      <c r="AU211" s="363"/>
    </row>
    <row r="212" spans="5:53" s="339" customFormat="1" hidden="1" x14ac:dyDescent="0.25">
      <c r="E212" s="342" t="s">
        <v>248</v>
      </c>
      <c r="F212" s="342"/>
      <c r="G212" s="342"/>
      <c r="H212" s="342"/>
      <c r="I212" s="342"/>
      <c r="J212" s="342"/>
      <c r="K212" s="342"/>
      <c r="L212" s="342"/>
      <c r="M212" s="342"/>
      <c r="N212" s="342"/>
      <c r="O212" s="342"/>
      <c r="P212" s="342"/>
      <c r="R212" s="343" t="s">
        <v>249</v>
      </c>
    </row>
    <row r="213" spans="5:53" s="339" customFormat="1" hidden="1" x14ac:dyDescent="0.25">
      <c r="E213" s="342"/>
      <c r="F213" s="342"/>
      <c r="G213" s="342"/>
      <c r="H213" s="342"/>
      <c r="I213" s="342"/>
      <c r="J213" s="342"/>
      <c r="K213" s="342"/>
      <c r="L213" s="342"/>
      <c r="M213" s="342"/>
      <c r="N213" s="342"/>
      <c r="O213" s="342"/>
      <c r="P213" s="342"/>
      <c r="R213" s="342"/>
    </row>
    <row r="214" spans="5:53" s="339" customFormat="1" hidden="1" x14ac:dyDescent="0.25">
      <c r="E214" s="342" t="s">
        <v>250</v>
      </c>
      <c r="F214" s="342"/>
      <c r="G214" s="342"/>
      <c r="H214" s="342"/>
      <c r="I214" s="342"/>
      <c r="J214" s="342"/>
      <c r="K214" s="342"/>
      <c r="L214" s="342"/>
      <c r="M214" s="342"/>
      <c r="N214" s="342"/>
      <c r="O214" s="342"/>
      <c r="P214" s="342"/>
      <c r="R214" s="343" t="s">
        <v>247</v>
      </c>
      <c r="AV214" s="340"/>
    </row>
    <row r="215" spans="5:53" s="339" customFormat="1" hidden="1" x14ac:dyDescent="0.25">
      <c r="E215" s="342"/>
      <c r="F215" s="342"/>
      <c r="G215" s="342"/>
      <c r="H215" s="342"/>
      <c r="I215" s="342"/>
      <c r="J215" s="342"/>
      <c r="K215" s="342"/>
      <c r="L215" s="342"/>
      <c r="M215" s="342"/>
      <c r="N215" s="342"/>
      <c r="O215" s="342"/>
      <c r="P215" s="342"/>
      <c r="R215" s="342"/>
    </row>
    <row r="216" spans="5:53" s="339" customFormat="1" hidden="1" x14ac:dyDescent="0.25">
      <c r="E216" s="343" t="s">
        <v>251</v>
      </c>
      <c r="F216" s="342"/>
      <c r="G216" s="342"/>
      <c r="H216" s="342"/>
      <c r="I216" s="342"/>
      <c r="J216" s="342"/>
      <c r="K216" s="342"/>
      <c r="L216" s="342"/>
      <c r="M216" s="342"/>
      <c r="N216" s="342"/>
      <c r="O216" s="342"/>
      <c r="P216" s="342"/>
      <c r="R216" s="342" t="s">
        <v>252</v>
      </c>
    </row>
    <row r="217" spans="5:53" s="339" customFormat="1" hidden="1" x14ac:dyDescent="0.25">
      <c r="E217" s="343"/>
      <c r="F217" s="342"/>
      <c r="G217" s="342"/>
      <c r="H217" s="342"/>
      <c r="I217" s="342"/>
      <c r="J217" s="342"/>
      <c r="K217" s="342"/>
      <c r="L217" s="342"/>
      <c r="M217" s="342"/>
      <c r="N217" s="342"/>
      <c r="O217" s="342"/>
      <c r="P217" s="342"/>
    </row>
    <row r="218" spans="5:53" s="339" customFormat="1" hidden="1" x14ac:dyDescent="0.25">
      <c r="E218" s="343" t="s">
        <v>478</v>
      </c>
      <c r="F218" s="342"/>
      <c r="G218" s="342"/>
      <c r="H218" s="342"/>
      <c r="I218" s="342"/>
      <c r="J218" s="342"/>
      <c r="K218" s="342"/>
      <c r="L218" s="342"/>
      <c r="M218" s="342"/>
      <c r="N218" s="342"/>
      <c r="O218" s="342"/>
      <c r="P218" s="342"/>
      <c r="R218" s="369" t="s">
        <v>480</v>
      </c>
    </row>
    <row r="219" spans="5:53" s="339" customFormat="1" hidden="1" x14ac:dyDescent="0.25">
      <c r="E219" s="378" t="s">
        <v>219</v>
      </c>
      <c r="F219" s="342"/>
      <c r="G219" s="342"/>
      <c r="H219" s="343"/>
      <c r="I219" s="342"/>
      <c r="J219" s="342"/>
      <c r="K219" s="342"/>
      <c r="L219" s="342"/>
      <c r="M219" s="342"/>
      <c r="N219" s="342"/>
      <c r="O219" s="342"/>
      <c r="P219" s="342"/>
      <c r="R219" s="378" t="s">
        <v>253</v>
      </c>
    </row>
    <row r="220" spans="5:53" s="339" customFormat="1" hidden="1" x14ac:dyDescent="0.25">
      <c r="E220" s="342" t="s">
        <v>151</v>
      </c>
      <c r="F220" s="342"/>
      <c r="G220" s="342"/>
      <c r="H220" s="342"/>
      <c r="I220" s="342"/>
      <c r="J220" s="342"/>
      <c r="K220" s="342"/>
      <c r="L220" s="342"/>
      <c r="M220" s="342"/>
      <c r="N220" s="342"/>
      <c r="O220" s="342"/>
      <c r="P220" s="342"/>
      <c r="R220" s="343" t="s">
        <v>465</v>
      </c>
    </row>
    <row r="221" spans="5:53" s="339" customFormat="1" hidden="1" x14ac:dyDescent="0.25">
      <c r="E221" s="342"/>
      <c r="F221" s="342"/>
      <c r="G221" s="342"/>
      <c r="H221" s="342"/>
      <c r="I221" s="342"/>
      <c r="J221" s="342"/>
      <c r="K221" s="342"/>
      <c r="L221" s="342"/>
      <c r="M221" s="342"/>
      <c r="N221" s="342"/>
      <c r="O221" s="342"/>
      <c r="P221" s="342"/>
      <c r="R221" s="342"/>
    </row>
    <row r="222" spans="5:53" s="339" customFormat="1" hidden="1" x14ac:dyDescent="0.25">
      <c r="E222" s="342" t="s">
        <v>152</v>
      </c>
      <c r="F222" s="342"/>
      <c r="G222" s="342"/>
      <c r="H222" s="342"/>
      <c r="I222" s="342"/>
      <c r="J222" s="342"/>
      <c r="K222" s="342"/>
      <c r="L222" s="342"/>
      <c r="M222" s="342"/>
      <c r="N222" s="342"/>
      <c r="O222" s="342"/>
      <c r="P222" s="342"/>
      <c r="R222" s="343" t="s">
        <v>465</v>
      </c>
      <c r="Z222" s="340" t="s">
        <v>22</v>
      </c>
      <c r="AA222" s="340"/>
    </row>
    <row r="223" spans="5:53" s="339" customFormat="1" hidden="1" x14ac:dyDescent="0.25">
      <c r="E223" s="342"/>
      <c r="F223" s="342"/>
      <c r="G223" s="342"/>
      <c r="H223" s="342"/>
      <c r="I223" s="342"/>
      <c r="J223" s="342"/>
      <c r="K223" s="342"/>
      <c r="L223" s="342"/>
      <c r="M223" s="342"/>
      <c r="N223" s="342"/>
      <c r="O223" s="342"/>
      <c r="P223" s="342"/>
      <c r="R223" s="342"/>
      <c r="Z223" s="340"/>
      <c r="AA223" s="340"/>
    </row>
    <row r="224" spans="5:53" s="339" customFormat="1" hidden="1" x14ac:dyDescent="0.25">
      <c r="E224" s="343" t="s">
        <v>466</v>
      </c>
      <c r="F224" s="342"/>
      <c r="G224" s="342"/>
      <c r="H224" s="342"/>
      <c r="I224" s="342"/>
      <c r="J224" s="342"/>
      <c r="K224" s="342"/>
      <c r="L224" s="342"/>
      <c r="M224" s="342"/>
      <c r="N224" s="342"/>
      <c r="O224" s="342"/>
      <c r="P224" s="342"/>
      <c r="R224" s="343" t="s">
        <v>467</v>
      </c>
    </row>
    <row r="225" spans="5:24" s="339" customFormat="1" hidden="1" x14ac:dyDescent="0.25">
      <c r="E225" s="342"/>
      <c r="F225" s="342"/>
      <c r="G225" s="342"/>
      <c r="H225" s="342"/>
      <c r="I225" s="342"/>
      <c r="J225" s="342"/>
      <c r="K225" s="342"/>
      <c r="L225" s="342"/>
      <c r="M225" s="342"/>
      <c r="N225" s="342"/>
      <c r="O225" s="342"/>
      <c r="P225" s="342"/>
      <c r="R225" s="342"/>
    </row>
    <row r="226" spans="5:24" s="339" customFormat="1" hidden="1" x14ac:dyDescent="0.25">
      <c r="E226" s="342" t="s">
        <v>153</v>
      </c>
      <c r="F226" s="343"/>
      <c r="G226" s="342"/>
      <c r="H226" s="342"/>
      <c r="I226" s="342"/>
      <c r="J226" s="342"/>
      <c r="K226" s="342"/>
      <c r="L226" s="342"/>
      <c r="M226" s="342"/>
      <c r="N226" s="342"/>
      <c r="O226" s="342"/>
      <c r="P226" s="342"/>
      <c r="R226" s="343" t="s">
        <v>473</v>
      </c>
      <c r="X226" s="343"/>
    </row>
    <row r="227" spans="5:24" s="339" customFormat="1" hidden="1" x14ac:dyDescent="0.25">
      <c r="E227" s="342"/>
      <c r="F227" s="342"/>
      <c r="G227" s="342"/>
      <c r="H227" s="342"/>
      <c r="I227" s="342"/>
      <c r="J227" s="342"/>
      <c r="K227" s="342"/>
      <c r="L227" s="342"/>
      <c r="M227" s="342"/>
      <c r="N227" s="342"/>
      <c r="O227" s="342"/>
      <c r="P227" s="342"/>
      <c r="R227" s="342"/>
      <c r="X227" s="343"/>
    </row>
    <row r="228" spans="5:24" s="339" customFormat="1" hidden="1" x14ac:dyDescent="0.25">
      <c r="E228" s="343" t="s">
        <v>470</v>
      </c>
      <c r="F228" s="342"/>
      <c r="G228" s="342"/>
      <c r="H228" s="342"/>
      <c r="I228" s="342"/>
      <c r="J228" s="342"/>
      <c r="K228" s="342"/>
      <c r="L228" s="342"/>
      <c r="M228" s="342"/>
      <c r="N228" s="342"/>
      <c r="O228" s="342"/>
      <c r="P228" s="342"/>
      <c r="R228" s="343" t="s">
        <v>472</v>
      </c>
    </row>
    <row r="229" spans="5:24" s="339" customFormat="1" hidden="1" x14ac:dyDescent="0.25">
      <c r="E229" s="342"/>
      <c r="F229" s="342"/>
      <c r="G229" s="342"/>
      <c r="H229" s="342"/>
      <c r="I229" s="342"/>
      <c r="J229" s="342"/>
      <c r="K229" s="342"/>
      <c r="L229" s="342"/>
      <c r="M229" s="342"/>
      <c r="N229" s="342"/>
      <c r="O229" s="342"/>
      <c r="P229" s="342"/>
      <c r="R229" s="342"/>
    </row>
    <row r="230" spans="5:24" s="339" customFormat="1" hidden="1" x14ac:dyDescent="0.25">
      <c r="E230" s="342" t="s">
        <v>155</v>
      </c>
      <c r="F230" s="342"/>
      <c r="G230" s="342"/>
      <c r="H230" s="342"/>
      <c r="I230" s="342"/>
      <c r="J230" s="342"/>
      <c r="K230" s="342"/>
      <c r="L230" s="342"/>
      <c r="M230" s="342"/>
      <c r="N230" s="342"/>
      <c r="O230" s="342"/>
      <c r="P230" s="342"/>
      <c r="R230" s="343" t="s">
        <v>474</v>
      </c>
    </row>
    <row r="231" spans="5:24" s="339" customFormat="1" hidden="1" x14ac:dyDescent="0.25">
      <c r="E231" s="342"/>
      <c r="F231" s="342"/>
      <c r="G231" s="342"/>
      <c r="H231" s="342"/>
      <c r="I231" s="342"/>
      <c r="J231" s="342"/>
      <c r="K231" s="342"/>
      <c r="L231" s="342"/>
      <c r="M231" s="342"/>
      <c r="N231" s="342"/>
      <c r="O231" s="342"/>
      <c r="P231" s="342"/>
      <c r="R231" s="342"/>
    </row>
    <row r="232" spans="5:24" s="339" customFormat="1" hidden="1" x14ac:dyDescent="0.25">
      <c r="E232" s="342" t="s">
        <v>156</v>
      </c>
      <c r="F232" s="342"/>
      <c r="G232" s="342"/>
      <c r="H232" s="342"/>
      <c r="I232" s="342"/>
      <c r="J232" s="342"/>
      <c r="K232" s="342"/>
      <c r="L232" s="342"/>
      <c r="M232" s="342"/>
      <c r="N232" s="342"/>
      <c r="O232" s="342"/>
      <c r="P232" s="342"/>
      <c r="R232" s="343" t="s">
        <v>475</v>
      </c>
    </row>
    <row r="233" spans="5:24" s="339" customFormat="1" hidden="1" x14ac:dyDescent="0.25">
      <c r="E233" s="342"/>
      <c r="F233" s="342"/>
      <c r="G233" s="342"/>
      <c r="H233" s="342"/>
      <c r="I233" s="342"/>
      <c r="J233" s="342"/>
      <c r="K233" s="342"/>
      <c r="L233" s="342"/>
      <c r="M233" s="342"/>
      <c r="N233" s="342"/>
      <c r="O233" s="342"/>
      <c r="P233" s="342"/>
      <c r="R233" s="342"/>
    </row>
    <row r="234" spans="5:24" s="339" customFormat="1" hidden="1" x14ac:dyDescent="0.25">
      <c r="E234" s="342" t="s">
        <v>157</v>
      </c>
      <c r="F234" s="342"/>
      <c r="G234" s="342"/>
      <c r="H234" s="342"/>
      <c r="I234" s="342"/>
      <c r="J234" s="342"/>
      <c r="K234" s="342"/>
      <c r="L234" s="342"/>
      <c r="M234" s="342"/>
      <c r="N234" s="342"/>
      <c r="O234" s="342"/>
      <c r="P234" s="342"/>
      <c r="R234" s="342" t="s">
        <v>257</v>
      </c>
    </row>
    <row r="235" spans="5:24" s="339" customFormat="1" hidden="1" x14ac:dyDescent="0.25">
      <c r="E235" s="342"/>
      <c r="F235" s="342"/>
      <c r="G235" s="342"/>
      <c r="H235" s="342"/>
      <c r="I235" s="342"/>
      <c r="J235" s="342"/>
      <c r="K235" s="342"/>
      <c r="L235" s="342"/>
      <c r="M235" s="342"/>
      <c r="N235" s="342"/>
      <c r="O235" s="342"/>
      <c r="P235" s="342"/>
      <c r="R235" s="342"/>
    </row>
    <row r="236" spans="5:24" s="339" customFormat="1" hidden="1" x14ac:dyDescent="0.25">
      <c r="E236" s="342" t="s">
        <v>161</v>
      </c>
      <c r="F236" s="342"/>
      <c r="G236" s="342"/>
      <c r="H236" s="342"/>
      <c r="I236" s="342"/>
      <c r="J236" s="342"/>
      <c r="K236" s="342"/>
      <c r="L236" s="342"/>
      <c r="M236" s="342"/>
      <c r="N236" s="342"/>
      <c r="O236" s="342"/>
      <c r="P236" s="342"/>
      <c r="R236" s="343" t="s">
        <v>520</v>
      </c>
    </row>
    <row r="237" spans="5:24" s="339" customFormat="1" hidden="1" x14ac:dyDescent="0.25">
      <c r="E237" s="342"/>
      <c r="F237" s="342"/>
      <c r="G237" s="342"/>
      <c r="H237" s="342"/>
      <c r="I237" s="342"/>
      <c r="J237" s="342"/>
      <c r="K237" s="342"/>
      <c r="L237" s="342"/>
      <c r="M237" s="342"/>
      <c r="N237" s="342"/>
      <c r="O237" s="342"/>
      <c r="P237" s="342"/>
      <c r="R237" s="342"/>
    </row>
    <row r="238" spans="5:24" s="339" customFormat="1" hidden="1" x14ac:dyDescent="0.25">
      <c r="E238" s="342" t="s">
        <v>162</v>
      </c>
      <c r="F238" s="342"/>
      <c r="G238" s="342"/>
      <c r="H238" s="342"/>
      <c r="I238" s="342"/>
      <c r="J238" s="342"/>
      <c r="K238" s="342"/>
      <c r="L238" s="342"/>
      <c r="M238" s="342"/>
      <c r="N238" s="342"/>
      <c r="O238" s="342"/>
      <c r="P238" s="342"/>
      <c r="R238" s="343" t="s">
        <v>497</v>
      </c>
    </row>
    <row r="239" spans="5:24" s="339" customFormat="1" hidden="1" x14ac:dyDescent="0.25">
      <c r="E239" s="342"/>
      <c r="F239" s="342"/>
      <c r="G239" s="342"/>
      <c r="H239" s="342"/>
      <c r="I239" s="342"/>
      <c r="J239" s="342"/>
      <c r="K239" s="342"/>
      <c r="L239" s="342"/>
      <c r="M239" s="342"/>
      <c r="N239" s="342"/>
      <c r="O239" s="342"/>
      <c r="P239" s="342"/>
      <c r="R239" s="342"/>
    </row>
    <row r="240" spans="5:24" s="339" customFormat="1" hidden="1" x14ac:dyDescent="0.25">
      <c r="E240" s="342" t="s">
        <v>163</v>
      </c>
      <c r="F240" s="342"/>
      <c r="G240" s="342"/>
      <c r="H240" s="342"/>
      <c r="I240" s="342"/>
      <c r="J240" s="342"/>
      <c r="K240" s="342"/>
      <c r="L240" s="342"/>
      <c r="M240" s="342"/>
      <c r="N240" s="342"/>
      <c r="O240" s="342"/>
      <c r="P240" s="342"/>
      <c r="R240" s="342" t="s">
        <v>243</v>
      </c>
    </row>
    <row r="241" spans="5:18" s="339" customFormat="1" hidden="1" x14ac:dyDescent="0.25">
      <c r="E241" s="342"/>
      <c r="F241" s="342"/>
      <c r="G241" s="342"/>
      <c r="H241" s="342"/>
      <c r="I241" s="342"/>
      <c r="J241" s="342"/>
      <c r="K241" s="342"/>
      <c r="L241" s="342"/>
      <c r="M241" s="342"/>
      <c r="N241" s="342"/>
      <c r="O241" s="342"/>
      <c r="P241" s="342"/>
      <c r="R241" s="342"/>
    </row>
    <row r="242" spans="5:18" s="339" customFormat="1" hidden="1" x14ac:dyDescent="0.25">
      <c r="E242" s="343" t="s">
        <v>244</v>
      </c>
      <c r="F242" s="342"/>
      <c r="G242" s="342"/>
      <c r="H242" s="342"/>
      <c r="I242" s="342"/>
      <c r="J242" s="342"/>
      <c r="K242" s="342"/>
      <c r="L242" s="342"/>
      <c r="M242" s="342"/>
      <c r="N242" s="342"/>
      <c r="O242" s="342"/>
      <c r="P242" s="342"/>
      <c r="R242" s="343" t="s">
        <v>259</v>
      </c>
    </row>
    <row r="243" spans="5:18" s="339" customFormat="1" hidden="1" x14ac:dyDescent="0.25">
      <c r="E243" s="342"/>
      <c r="F243" s="342"/>
      <c r="G243" s="342"/>
      <c r="H243" s="342"/>
      <c r="I243" s="342"/>
      <c r="J243" s="342"/>
      <c r="K243" s="342"/>
      <c r="L243" s="342"/>
      <c r="M243" s="342"/>
      <c r="N243" s="342"/>
      <c r="O243" s="342"/>
      <c r="P243" s="342"/>
      <c r="R243" s="342"/>
    </row>
    <row r="244" spans="5:18" s="339" customFormat="1" hidden="1" x14ac:dyDescent="0.25">
      <c r="E244" s="342" t="s">
        <v>246</v>
      </c>
      <c r="F244" s="342"/>
      <c r="G244" s="342"/>
      <c r="H244" s="342"/>
      <c r="I244" s="342"/>
      <c r="J244" s="342"/>
      <c r="K244" s="342"/>
      <c r="L244" s="342"/>
      <c r="M244" s="342"/>
      <c r="N244" s="342"/>
      <c r="O244" s="342"/>
      <c r="P244" s="342"/>
      <c r="R244" s="343" t="s">
        <v>260</v>
      </c>
    </row>
    <row r="245" spans="5:18" s="339" customFormat="1" hidden="1" x14ac:dyDescent="0.25">
      <c r="E245" s="342"/>
      <c r="F245" s="342"/>
      <c r="G245" s="342"/>
      <c r="H245" s="342"/>
      <c r="I245" s="342"/>
      <c r="J245" s="342"/>
      <c r="K245" s="342"/>
      <c r="L245" s="342"/>
      <c r="M245" s="342"/>
      <c r="N245" s="342"/>
      <c r="O245" s="342"/>
      <c r="P245" s="342"/>
      <c r="R245" s="342"/>
    </row>
    <row r="246" spans="5:18" s="339" customFormat="1" hidden="1" x14ac:dyDescent="0.25">
      <c r="E246" s="342" t="s">
        <v>248</v>
      </c>
      <c r="R246" s="343" t="s">
        <v>261</v>
      </c>
    </row>
    <row r="247" spans="5:18" s="339" customFormat="1" hidden="1" x14ac:dyDescent="0.25">
      <c r="E247" s="342"/>
      <c r="R247" s="342"/>
    </row>
    <row r="248" spans="5:18" s="339" customFormat="1" hidden="1" x14ac:dyDescent="0.25">
      <c r="E248" s="342" t="s">
        <v>250</v>
      </c>
      <c r="R248" s="343" t="s">
        <v>459</v>
      </c>
    </row>
    <row r="249" spans="5:18" s="339" customFormat="1" hidden="1" x14ac:dyDescent="0.25">
      <c r="E249" s="342"/>
      <c r="R249" s="342"/>
    </row>
    <row r="250" spans="5:18" s="339" customFormat="1" hidden="1" x14ac:dyDescent="0.25">
      <c r="E250" s="342" t="s">
        <v>251</v>
      </c>
      <c r="R250" s="342" t="s">
        <v>252</v>
      </c>
    </row>
    <row r="251" spans="5:18" s="339" customFormat="1" hidden="1" x14ac:dyDescent="0.25"/>
    <row r="252" spans="5:18" s="339" customFormat="1" hidden="1" x14ac:dyDescent="0.25">
      <c r="E252" s="340" t="s">
        <v>478</v>
      </c>
      <c r="R252" s="340" t="s">
        <v>476</v>
      </c>
    </row>
    <row r="253" spans="5:18" s="339" customFormat="1" hidden="1" x14ac:dyDescent="0.25">
      <c r="E253" s="378" t="s">
        <v>219</v>
      </c>
      <c r="F253" s="342"/>
      <c r="G253" s="342"/>
      <c r="H253" s="343"/>
      <c r="I253" s="342"/>
      <c r="J253" s="342"/>
      <c r="K253" s="342"/>
      <c r="L253" s="342"/>
      <c r="M253" s="342"/>
      <c r="N253" s="342"/>
      <c r="O253" s="342"/>
      <c r="P253" s="342"/>
      <c r="R253" s="378" t="s">
        <v>262</v>
      </c>
    </row>
    <row r="254" spans="5:18" s="339" customFormat="1" hidden="1" x14ac:dyDescent="0.25">
      <c r="E254" s="343" t="s">
        <v>151</v>
      </c>
      <c r="F254" s="342"/>
      <c r="G254" s="342"/>
      <c r="H254" s="342"/>
      <c r="I254" s="342"/>
      <c r="J254" s="342"/>
      <c r="K254" s="342"/>
      <c r="L254" s="342"/>
      <c r="M254" s="342"/>
      <c r="N254" s="342"/>
      <c r="O254" s="342"/>
      <c r="P254" s="342"/>
      <c r="R254" s="343" t="s">
        <v>465</v>
      </c>
    </row>
    <row r="255" spans="5:18" s="339" customFormat="1" hidden="1" x14ac:dyDescent="0.25">
      <c r="E255" s="342"/>
      <c r="F255" s="342"/>
      <c r="G255" s="342"/>
      <c r="H255" s="342"/>
      <c r="I255" s="342"/>
      <c r="J255" s="342"/>
      <c r="K255" s="342"/>
      <c r="L255" s="342"/>
      <c r="M255" s="342"/>
      <c r="N255" s="342"/>
      <c r="O255" s="342"/>
      <c r="P255" s="342"/>
      <c r="R255" s="342"/>
    </row>
    <row r="256" spans="5:18" s="339" customFormat="1" hidden="1" x14ac:dyDescent="0.25">
      <c r="E256" s="342" t="s">
        <v>152</v>
      </c>
      <c r="F256" s="342"/>
      <c r="G256" s="342"/>
      <c r="H256" s="342"/>
      <c r="I256" s="342"/>
      <c r="J256" s="342"/>
      <c r="K256" s="342"/>
      <c r="L256" s="342"/>
      <c r="M256" s="342"/>
      <c r="N256" s="342"/>
      <c r="O256" s="342"/>
      <c r="P256" s="342"/>
      <c r="R256" s="343" t="s">
        <v>465</v>
      </c>
    </row>
    <row r="257" spans="5:19" s="339" customFormat="1" hidden="1" x14ac:dyDescent="0.25">
      <c r="E257" s="342"/>
      <c r="F257" s="342"/>
      <c r="G257" s="342"/>
      <c r="H257" s="342"/>
      <c r="I257" s="342"/>
      <c r="J257" s="342"/>
      <c r="K257" s="342"/>
      <c r="L257" s="342"/>
      <c r="M257" s="342"/>
      <c r="N257" s="342"/>
      <c r="O257" s="342"/>
      <c r="P257" s="342"/>
      <c r="R257" s="342"/>
    </row>
    <row r="258" spans="5:19" s="339" customFormat="1" hidden="1" x14ac:dyDescent="0.25">
      <c r="E258" s="343" t="s">
        <v>466</v>
      </c>
      <c r="F258" s="342"/>
      <c r="G258" s="342"/>
      <c r="H258" s="342"/>
      <c r="I258" s="342"/>
      <c r="J258" s="342"/>
      <c r="K258" s="342"/>
      <c r="L258" s="342"/>
      <c r="M258" s="342"/>
      <c r="N258" s="342"/>
      <c r="O258" s="342"/>
      <c r="P258" s="342"/>
      <c r="R258" s="343" t="s">
        <v>467</v>
      </c>
    </row>
    <row r="259" spans="5:19" s="339" customFormat="1" hidden="1" x14ac:dyDescent="0.25">
      <c r="E259" s="342"/>
      <c r="F259" s="342"/>
      <c r="G259" s="342"/>
      <c r="H259" s="342"/>
      <c r="I259" s="342"/>
      <c r="J259" s="342"/>
      <c r="K259" s="342"/>
      <c r="L259" s="342"/>
      <c r="M259" s="342"/>
      <c r="N259" s="342"/>
      <c r="O259" s="342"/>
      <c r="P259" s="342"/>
      <c r="R259" s="342"/>
    </row>
    <row r="260" spans="5:19" s="339" customFormat="1" hidden="1" x14ac:dyDescent="0.25">
      <c r="E260" s="342" t="s">
        <v>153</v>
      </c>
      <c r="F260" s="342"/>
      <c r="G260" s="342"/>
      <c r="H260" s="342"/>
      <c r="I260" s="342"/>
      <c r="J260" s="342"/>
      <c r="K260" s="342"/>
      <c r="L260" s="342"/>
      <c r="M260" s="342"/>
      <c r="N260" s="342"/>
      <c r="O260" s="342"/>
      <c r="P260" s="342"/>
      <c r="R260" s="343" t="s">
        <v>469</v>
      </c>
    </row>
    <row r="261" spans="5:19" s="339" customFormat="1" hidden="1" x14ac:dyDescent="0.25">
      <c r="E261" s="342"/>
      <c r="F261" s="342"/>
      <c r="G261" s="342"/>
      <c r="H261" s="342"/>
      <c r="I261" s="342"/>
      <c r="J261" s="342"/>
      <c r="K261" s="342"/>
      <c r="L261" s="342"/>
      <c r="M261" s="342"/>
      <c r="N261" s="342"/>
      <c r="O261" s="342"/>
      <c r="P261" s="342"/>
      <c r="R261" s="342"/>
    </row>
    <row r="262" spans="5:19" s="339" customFormat="1" hidden="1" x14ac:dyDescent="0.25">
      <c r="E262" s="343" t="s">
        <v>470</v>
      </c>
      <c r="F262" s="342"/>
      <c r="G262" s="342"/>
      <c r="H262" s="342"/>
      <c r="I262" s="342"/>
      <c r="J262" s="342"/>
      <c r="K262" s="342"/>
      <c r="L262" s="342"/>
      <c r="M262" s="342"/>
      <c r="N262" s="342"/>
      <c r="O262" s="342"/>
      <c r="P262" s="342"/>
      <c r="R262" s="343" t="s">
        <v>472</v>
      </c>
    </row>
    <row r="263" spans="5:19" s="339" customFormat="1" hidden="1" x14ac:dyDescent="0.25">
      <c r="E263" s="342"/>
      <c r="F263" s="342"/>
      <c r="G263" s="342"/>
      <c r="H263" s="342"/>
      <c r="I263" s="342"/>
      <c r="J263" s="342"/>
      <c r="K263" s="342"/>
      <c r="L263" s="342"/>
      <c r="M263" s="342"/>
      <c r="N263" s="342"/>
      <c r="O263" s="342"/>
      <c r="P263" s="342"/>
      <c r="R263" s="342"/>
    </row>
    <row r="264" spans="5:19" s="339" customFormat="1" hidden="1" x14ac:dyDescent="0.25">
      <c r="E264" s="342" t="s">
        <v>155</v>
      </c>
      <c r="F264" s="342"/>
      <c r="G264" s="342"/>
      <c r="H264" s="342"/>
      <c r="I264" s="342"/>
      <c r="J264" s="342"/>
      <c r="K264" s="342"/>
      <c r="L264" s="342"/>
      <c r="M264" s="342"/>
      <c r="N264" s="342"/>
      <c r="O264" s="342"/>
      <c r="P264" s="342"/>
      <c r="R264" s="343" t="s">
        <v>474</v>
      </c>
    </row>
    <row r="265" spans="5:19" s="339" customFormat="1" hidden="1" x14ac:dyDescent="0.25">
      <c r="E265" s="342"/>
      <c r="F265" s="342"/>
      <c r="G265" s="342"/>
      <c r="H265" s="342"/>
      <c r="I265" s="342"/>
      <c r="J265" s="342"/>
      <c r="K265" s="342"/>
      <c r="L265" s="342"/>
      <c r="M265" s="342"/>
      <c r="N265" s="342"/>
      <c r="O265" s="342"/>
      <c r="P265" s="342"/>
      <c r="R265" s="342"/>
    </row>
    <row r="266" spans="5:19" s="339" customFormat="1" hidden="1" x14ac:dyDescent="0.25">
      <c r="E266" s="342" t="s">
        <v>156</v>
      </c>
      <c r="F266" s="342"/>
      <c r="G266" s="342"/>
      <c r="H266" s="342"/>
      <c r="I266" s="342"/>
      <c r="J266" s="342"/>
      <c r="K266" s="342"/>
      <c r="L266" s="342"/>
      <c r="M266" s="342"/>
      <c r="N266" s="342"/>
      <c r="O266" s="342"/>
      <c r="P266" s="342"/>
      <c r="R266" s="342" t="s">
        <v>256</v>
      </c>
    </row>
    <row r="267" spans="5:19" s="339" customFormat="1" hidden="1" x14ac:dyDescent="0.25">
      <c r="E267" s="342"/>
      <c r="F267" s="342"/>
      <c r="G267" s="342"/>
      <c r="H267" s="342"/>
      <c r="I267" s="342"/>
      <c r="J267" s="342"/>
      <c r="K267" s="342"/>
      <c r="L267" s="342"/>
      <c r="M267" s="342"/>
      <c r="N267" s="342"/>
      <c r="O267" s="342"/>
      <c r="P267" s="342"/>
      <c r="R267" s="342"/>
    </row>
    <row r="268" spans="5:19" s="339" customFormat="1" hidden="1" x14ac:dyDescent="0.25">
      <c r="E268" s="342" t="s">
        <v>157</v>
      </c>
      <c r="F268" s="342"/>
      <c r="G268" s="342"/>
      <c r="H268" s="342"/>
      <c r="I268" s="342"/>
      <c r="J268" s="342"/>
      <c r="K268" s="342"/>
      <c r="L268" s="342"/>
      <c r="M268" s="342"/>
      <c r="N268" s="342"/>
      <c r="O268" s="342"/>
      <c r="P268" s="342"/>
      <c r="R268" s="342" t="s">
        <v>257</v>
      </c>
    </row>
    <row r="269" spans="5:19" s="339" customFormat="1" hidden="1" x14ac:dyDescent="0.25">
      <c r="E269" s="343" t="s">
        <v>618</v>
      </c>
      <c r="F269" s="342"/>
      <c r="G269" s="342"/>
      <c r="H269" s="342"/>
      <c r="I269" s="342"/>
      <c r="J269" s="342"/>
      <c r="K269" s="342"/>
      <c r="L269" s="342"/>
      <c r="M269" s="342"/>
      <c r="N269" s="342"/>
      <c r="O269" s="342"/>
      <c r="P269" s="342"/>
      <c r="R269" s="342"/>
      <c r="S269" s="340" t="s">
        <v>476</v>
      </c>
    </row>
    <row r="270" spans="5:19" s="339" customFormat="1" hidden="1" x14ac:dyDescent="0.25">
      <c r="E270" s="342" t="s">
        <v>161</v>
      </c>
      <c r="F270" s="342"/>
      <c r="G270" s="342"/>
      <c r="H270" s="342"/>
      <c r="I270" s="342"/>
      <c r="J270" s="342"/>
      <c r="K270" s="342"/>
      <c r="L270" s="342"/>
      <c r="M270" s="342"/>
      <c r="N270" s="342"/>
      <c r="O270" s="342"/>
      <c r="P270" s="342"/>
      <c r="R270" s="343" t="s">
        <v>521</v>
      </c>
    </row>
    <row r="271" spans="5:19" s="339" customFormat="1" hidden="1" x14ac:dyDescent="0.25">
      <c r="E271" s="342"/>
      <c r="F271" s="342"/>
      <c r="G271" s="342"/>
      <c r="H271" s="342"/>
      <c r="I271" s="342"/>
      <c r="J271" s="342"/>
      <c r="K271" s="342"/>
      <c r="L271" s="342"/>
      <c r="M271" s="342"/>
      <c r="N271" s="342"/>
      <c r="O271" s="342"/>
      <c r="P271" s="342"/>
      <c r="R271" s="342"/>
    </row>
    <row r="272" spans="5:19" s="339" customFormat="1" hidden="1" x14ac:dyDescent="0.25">
      <c r="E272" s="343" t="s">
        <v>162</v>
      </c>
      <c r="F272" s="342"/>
      <c r="G272" s="342"/>
      <c r="H272" s="342"/>
      <c r="I272" s="342"/>
      <c r="J272" s="342"/>
      <c r="K272" s="342"/>
      <c r="L272" s="342"/>
      <c r="M272" s="342"/>
      <c r="N272" s="342"/>
      <c r="O272" s="342"/>
      <c r="P272" s="342"/>
      <c r="R272" s="343" t="s">
        <v>497</v>
      </c>
    </row>
    <row r="273" spans="5:18" s="339" customFormat="1" hidden="1" x14ac:dyDescent="0.25">
      <c r="E273" s="342"/>
      <c r="F273" s="342"/>
      <c r="G273" s="342"/>
      <c r="H273" s="342"/>
      <c r="I273" s="342"/>
      <c r="J273" s="342"/>
      <c r="K273" s="342"/>
      <c r="L273" s="342"/>
      <c r="M273" s="342"/>
      <c r="N273" s="342"/>
      <c r="O273" s="342"/>
      <c r="P273" s="342"/>
      <c r="R273" s="342"/>
    </row>
    <row r="274" spans="5:18" s="339" customFormat="1" hidden="1" x14ac:dyDescent="0.25">
      <c r="E274" s="342" t="s">
        <v>163</v>
      </c>
      <c r="F274" s="342"/>
      <c r="G274" s="342"/>
      <c r="H274" s="342"/>
      <c r="I274" s="342"/>
      <c r="J274" s="342"/>
      <c r="K274" s="342"/>
      <c r="L274" s="342"/>
      <c r="M274" s="342"/>
      <c r="N274" s="342"/>
      <c r="O274" s="342"/>
      <c r="P274" s="342"/>
      <c r="R274" s="343" t="s">
        <v>243</v>
      </c>
    </row>
    <row r="275" spans="5:18" s="339" customFormat="1" hidden="1" x14ac:dyDescent="0.25">
      <c r="E275" s="342"/>
      <c r="F275" s="342"/>
      <c r="G275" s="342"/>
      <c r="H275" s="342"/>
      <c r="I275" s="342"/>
      <c r="J275" s="342"/>
      <c r="K275" s="342"/>
      <c r="L275" s="342"/>
      <c r="M275" s="342"/>
      <c r="N275" s="342"/>
      <c r="O275" s="342"/>
      <c r="P275" s="342"/>
      <c r="R275" s="342"/>
    </row>
    <row r="276" spans="5:18" s="339" customFormat="1" hidden="1" x14ac:dyDescent="0.25">
      <c r="E276" s="342" t="s">
        <v>244</v>
      </c>
      <c r="F276" s="342"/>
      <c r="G276" s="342"/>
      <c r="H276" s="342"/>
      <c r="I276" s="342"/>
      <c r="J276" s="342"/>
      <c r="K276" s="342"/>
      <c r="L276" s="342"/>
      <c r="M276" s="342"/>
      <c r="N276" s="342"/>
      <c r="O276" s="342"/>
      <c r="P276" s="342"/>
      <c r="R276" s="343" t="s">
        <v>591</v>
      </c>
    </row>
    <row r="277" spans="5:18" s="339" customFormat="1" hidden="1" x14ac:dyDescent="0.25">
      <c r="E277" s="342"/>
      <c r="F277" s="342"/>
      <c r="G277" s="342"/>
      <c r="H277" s="342"/>
      <c r="I277" s="342"/>
      <c r="J277" s="342"/>
      <c r="K277" s="342"/>
      <c r="L277" s="342"/>
      <c r="M277" s="342"/>
      <c r="N277" s="342"/>
      <c r="O277" s="342"/>
      <c r="P277" s="342"/>
      <c r="R277" s="342"/>
    </row>
    <row r="278" spans="5:18" s="339" customFormat="1" hidden="1" x14ac:dyDescent="0.25">
      <c r="E278" s="342" t="s">
        <v>246</v>
      </c>
      <c r="F278" s="342"/>
      <c r="G278" s="342"/>
      <c r="H278" s="342"/>
      <c r="I278" s="342"/>
      <c r="J278" s="342"/>
      <c r="K278" s="342"/>
      <c r="L278" s="342"/>
      <c r="M278" s="342"/>
      <c r="N278" s="342"/>
      <c r="O278" s="342"/>
      <c r="P278" s="342"/>
      <c r="R278" s="343" t="s">
        <v>260</v>
      </c>
    </row>
    <row r="279" spans="5:18" s="339" customFormat="1" hidden="1" x14ac:dyDescent="0.25">
      <c r="E279" s="342"/>
      <c r="F279" s="342"/>
      <c r="G279" s="342"/>
      <c r="H279" s="342"/>
      <c r="I279" s="342"/>
      <c r="J279" s="342"/>
      <c r="K279" s="342"/>
      <c r="L279" s="342"/>
      <c r="M279" s="342"/>
      <c r="N279" s="342"/>
      <c r="O279" s="342"/>
      <c r="P279" s="342"/>
      <c r="R279" s="342"/>
    </row>
    <row r="280" spans="5:18" s="339" customFormat="1" hidden="1" x14ac:dyDescent="0.25">
      <c r="E280" s="342" t="s">
        <v>248</v>
      </c>
      <c r="R280" s="342" t="s">
        <v>263</v>
      </c>
    </row>
    <row r="281" spans="5:18" s="339" customFormat="1" hidden="1" x14ac:dyDescent="0.25">
      <c r="E281" s="342"/>
      <c r="R281" s="342"/>
    </row>
    <row r="282" spans="5:18" s="339" customFormat="1" ht="132" hidden="1" x14ac:dyDescent="0.25">
      <c r="E282" s="342" t="s">
        <v>250</v>
      </c>
      <c r="R282" s="392" t="s">
        <v>264</v>
      </c>
    </row>
    <row r="283" spans="5:18" s="339" customFormat="1" hidden="1" x14ac:dyDescent="0.25">
      <c r="E283" s="342"/>
      <c r="R283" s="342"/>
    </row>
    <row r="284" spans="5:18" s="339" customFormat="1" hidden="1" x14ac:dyDescent="0.25">
      <c r="E284" s="342" t="s">
        <v>251</v>
      </c>
      <c r="R284" s="342" t="s">
        <v>252</v>
      </c>
    </row>
    <row r="285" spans="5:18" s="339" customFormat="1" hidden="1" x14ac:dyDescent="0.25"/>
    <row r="286" spans="5:18" s="339" customFormat="1" hidden="1" x14ac:dyDescent="0.25">
      <c r="E286" s="340" t="s">
        <v>478</v>
      </c>
      <c r="R286" s="340" t="s">
        <v>479</v>
      </c>
    </row>
    <row r="287" spans="5:18" s="339" customFormat="1" hidden="1" x14ac:dyDescent="0.25"/>
    <row r="288" spans="5:18" s="339" customFormat="1" hidden="1" x14ac:dyDescent="0.25"/>
    <row r="289" spans="5:34" s="339" customFormat="1" ht="14.4" hidden="1" x14ac:dyDescent="0.3">
      <c r="E289" s="393" t="s">
        <v>265</v>
      </c>
      <c r="F289" s="393"/>
      <c r="G289" s="393"/>
      <c r="H289" s="393" t="s">
        <v>266</v>
      </c>
      <c r="I289" s="394"/>
      <c r="J289" s="393"/>
      <c r="K289" s="393"/>
      <c r="L289" s="393"/>
      <c r="M289" s="393"/>
      <c r="N289" s="393"/>
      <c r="O289" s="393"/>
      <c r="P289" s="393"/>
      <c r="Q289" s="393"/>
      <c r="R289" s="393"/>
    </row>
    <row r="290" spans="5:34" s="339" customFormat="1" ht="14.4" hidden="1" x14ac:dyDescent="0.3">
      <c r="E290" s="393" t="s">
        <v>267</v>
      </c>
      <c r="F290" s="393">
        <v>0</v>
      </c>
      <c r="G290" s="393"/>
      <c r="H290" s="393" t="s">
        <v>143</v>
      </c>
      <c r="M290" s="861">
        <f>M294*277.78</f>
        <v>3.0555799999999995</v>
      </c>
      <c r="N290" s="861"/>
      <c r="O290" s="861"/>
      <c r="P290" s="861"/>
      <c r="Q290" s="393"/>
      <c r="R290" s="393"/>
      <c r="Y290" s="340" t="s">
        <v>22</v>
      </c>
      <c r="AH290" s="340" t="s">
        <v>22</v>
      </c>
    </row>
    <row r="291" spans="5:34" s="339" customFormat="1" ht="14.4" hidden="1" x14ac:dyDescent="0.3">
      <c r="E291" s="393" t="s">
        <v>143</v>
      </c>
      <c r="F291" s="393">
        <v>1</v>
      </c>
      <c r="G291" s="393"/>
      <c r="H291" s="393" t="s">
        <v>142</v>
      </c>
      <c r="J291" s="393"/>
      <c r="K291" s="393"/>
      <c r="L291" s="393"/>
      <c r="M291" s="861">
        <f>M295*277.778</f>
        <v>51.388930000000002</v>
      </c>
      <c r="N291" s="861"/>
      <c r="O291" s="861"/>
      <c r="P291" s="393"/>
      <c r="Q291" s="393"/>
      <c r="R291" s="393"/>
    </row>
    <row r="292" spans="5:34" s="339" customFormat="1" ht="14.4" hidden="1" x14ac:dyDescent="0.3">
      <c r="E292" s="393" t="s">
        <v>142</v>
      </c>
      <c r="F292" s="393">
        <v>2</v>
      </c>
      <c r="G292" s="393"/>
      <c r="H292" s="393"/>
      <c r="I292" s="394"/>
      <c r="J292" s="393"/>
      <c r="K292" s="393"/>
      <c r="L292" s="393"/>
      <c r="M292" s="393"/>
      <c r="N292" s="393"/>
      <c r="O292" s="393"/>
      <c r="P292" s="393"/>
      <c r="Q292" s="393"/>
      <c r="R292" s="393"/>
    </row>
    <row r="293" spans="5:34" s="339" customFormat="1" ht="14.4" hidden="1" x14ac:dyDescent="0.3">
      <c r="E293" s="393"/>
      <c r="F293" s="393">
        <v>3</v>
      </c>
      <c r="G293" s="393"/>
      <c r="H293" s="393" t="s">
        <v>268</v>
      </c>
      <c r="I293" s="394"/>
      <c r="J293" s="393"/>
      <c r="K293" s="393"/>
      <c r="L293" s="393"/>
      <c r="M293" s="393"/>
      <c r="N293" s="393"/>
      <c r="O293" s="393"/>
      <c r="P293" s="393"/>
      <c r="Q293" s="393"/>
      <c r="R293" s="393"/>
    </row>
    <row r="294" spans="5:34" s="339" customFormat="1" ht="14.4" hidden="1" x14ac:dyDescent="0.3">
      <c r="E294" s="393"/>
      <c r="F294" s="393">
        <v>4</v>
      </c>
      <c r="G294" s="393"/>
      <c r="H294" s="393" t="s">
        <v>143</v>
      </c>
      <c r="J294" s="393"/>
      <c r="K294" s="393"/>
      <c r="L294" s="393"/>
      <c r="M294" s="861">
        <f>0.011</f>
        <v>1.0999999999999999E-2</v>
      </c>
      <c r="N294" s="861"/>
      <c r="O294" s="861"/>
      <c r="P294" s="861"/>
      <c r="Q294" s="393"/>
      <c r="R294" s="393"/>
    </row>
    <row r="295" spans="5:34" s="339" customFormat="1" ht="14.4" hidden="1" x14ac:dyDescent="0.3">
      <c r="E295" s="393"/>
      <c r="F295" s="393">
        <v>5</v>
      </c>
      <c r="G295" s="393"/>
      <c r="H295" s="393" t="s">
        <v>142</v>
      </c>
      <c r="J295" s="393"/>
      <c r="K295" s="393"/>
      <c r="L295" s="393"/>
      <c r="M295" s="861">
        <f>0.185</f>
        <v>0.185</v>
      </c>
      <c r="N295" s="861"/>
      <c r="O295" s="861"/>
      <c r="P295" s="861"/>
      <c r="Q295" s="393"/>
      <c r="R295" s="393"/>
    </row>
    <row r="296" spans="5:34" s="339" customFormat="1" ht="14.4" hidden="1" x14ac:dyDescent="0.3">
      <c r="E296" s="393"/>
      <c r="F296" s="393">
        <v>6</v>
      </c>
      <c r="G296" s="393"/>
      <c r="H296" s="393"/>
      <c r="I296" s="394"/>
      <c r="J296" s="393"/>
      <c r="K296" s="393"/>
      <c r="L296" s="393"/>
      <c r="M296" s="393"/>
      <c r="N296" s="393"/>
      <c r="O296" s="393"/>
      <c r="P296" s="393"/>
      <c r="Q296" s="393"/>
      <c r="R296" s="393"/>
    </row>
    <row r="297" spans="5:34" s="339" customFormat="1" ht="14.4" hidden="1" x14ac:dyDescent="0.3">
      <c r="E297" s="393"/>
      <c r="F297" s="393">
        <v>7</v>
      </c>
      <c r="G297" s="393"/>
      <c r="H297" s="393"/>
      <c r="I297" s="394"/>
      <c r="J297" s="393"/>
      <c r="K297" s="393"/>
      <c r="L297" s="393"/>
      <c r="M297" s="393"/>
      <c r="N297" s="393"/>
      <c r="O297" s="393"/>
      <c r="P297" s="393"/>
      <c r="Q297" s="393"/>
      <c r="R297" s="393"/>
    </row>
    <row r="298" spans="5:34" s="339" customFormat="1" ht="14.4" hidden="1" x14ac:dyDescent="0.3">
      <c r="E298" s="393"/>
      <c r="F298" s="393">
        <v>8</v>
      </c>
      <c r="G298" s="393"/>
      <c r="H298" s="393"/>
      <c r="I298" s="394"/>
      <c r="J298" s="393"/>
      <c r="K298" s="393"/>
      <c r="L298" s="393"/>
      <c r="M298" s="393"/>
      <c r="N298" s="393"/>
      <c r="O298" s="393"/>
      <c r="P298" s="393"/>
      <c r="Q298" s="393"/>
      <c r="R298" s="393"/>
    </row>
    <row r="299" spans="5:34" s="339" customFormat="1" ht="14.4" hidden="1" x14ac:dyDescent="0.3">
      <c r="E299" s="393"/>
      <c r="F299" s="393">
        <v>9</v>
      </c>
      <c r="G299" s="393"/>
      <c r="H299" s="393"/>
      <c r="I299" s="394"/>
      <c r="J299" s="393"/>
      <c r="K299" s="393"/>
      <c r="L299" s="393"/>
      <c r="M299" s="393"/>
      <c r="N299" s="393"/>
      <c r="O299" s="393"/>
      <c r="P299" s="393"/>
      <c r="Q299" s="393"/>
      <c r="R299" s="393"/>
    </row>
    <row r="300" spans="5:34" s="339" customFormat="1" ht="14.4" hidden="1" x14ac:dyDescent="0.3">
      <c r="E300" s="393"/>
      <c r="F300" s="393">
        <v>10</v>
      </c>
      <c r="G300" s="393"/>
      <c r="H300" s="393"/>
      <c r="I300" s="394"/>
      <c r="J300" s="393"/>
      <c r="K300" s="393"/>
      <c r="L300" s="393"/>
      <c r="M300" s="393"/>
      <c r="N300" s="393"/>
      <c r="O300" s="393"/>
      <c r="P300" s="393"/>
      <c r="Q300" s="393"/>
      <c r="R300" s="393"/>
    </row>
    <row r="301" spans="5:34" s="339" customFormat="1" ht="14.4" hidden="1" x14ac:dyDescent="0.3">
      <c r="E301" s="393"/>
      <c r="F301" s="393">
        <v>11</v>
      </c>
      <c r="G301" s="393"/>
      <c r="H301" s="393"/>
      <c r="I301" s="394"/>
      <c r="J301" s="393"/>
      <c r="K301" s="393"/>
      <c r="L301" s="393"/>
      <c r="M301" s="393"/>
      <c r="N301" s="393"/>
      <c r="O301" s="393"/>
      <c r="P301" s="393"/>
      <c r="Q301" s="393"/>
      <c r="R301" s="393"/>
    </row>
    <row r="302" spans="5:34" s="339" customFormat="1" ht="14.4" hidden="1" x14ac:dyDescent="0.3">
      <c r="E302" s="393"/>
      <c r="F302" s="393">
        <v>12</v>
      </c>
      <c r="G302" s="393"/>
      <c r="H302" s="393"/>
      <c r="I302" s="394"/>
      <c r="J302" s="395" t="s">
        <v>269</v>
      </c>
      <c r="K302" s="396"/>
      <c r="L302" s="396"/>
      <c r="M302" s="397"/>
      <c r="N302" s="397"/>
      <c r="O302" s="396" t="s">
        <v>270</v>
      </c>
      <c r="P302" s="396"/>
      <c r="Q302" s="396"/>
      <c r="R302" s="397"/>
      <c r="S302" s="397"/>
      <c r="T302" s="397"/>
      <c r="U302" s="397"/>
      <c r="V302" s="397"/>
      <c r="W302" s="397"/>
      <c r="X302" s="396" t="s">
        <v>181</v>
      </c>
      <c r="Y302" s="398"/>
      <c r="Z302" s="398"/>
      <c r="AA302" s="397"/>
      <c r="AB302" s="397"/>
      <c r="AC302" s="397"/>
      <c r="AD302" s="397"/>
      <c r="AE302" s="399"/>
      <c r="AH302" s="340" t="s">
        <v>555</v>
      </c>
    </row>
    <row r="303" spans="5:34" s="339" customFormat="1" ht="14.4" hidden="1" x14ac:dyDescent="0.3">
      <c r="E303" s="393"/>
      <c r="F303" s="393">
        <v>13</v>
      </c>
      <c r="G303" s="393"/>
      <c r="H303" s="393"/>
      <c r="I303" s="394"/>
      <c r="J303" s="400" t="str">
        <f>IF(N53="Electric","Air-to-water heat pump",IF(N53="Gas","Gas Boiler"," "))</f>
        <v xml:space="preserve"> </v>
      </c>
      <c r="K303" s="401"/>
      <c r="L303" s="401"/>
      <c r="M303" s="340"/>
      <c r="N303" s="340"/>
      <c r="O303" s="401" t="str">
        <f>IF(N55="Electric","Air-to-water heat pump",IF(N55="Gas","Gas Boiler"," "))</f>
        <v xml:space="preserve"> </v>
      </c>
      <c r="P303" s="402"/>
      <c r="Q303" s="403"/>
      <c r="R303" s="340"/>
      <c r="S303" s="340"/>
      <c r="T303" s="340"/>
      <c r="U303" s="340"/>
      <c r="V303" s="340"/>
      <c r="W303" s="340"/>
      <c r="X303" s="401" t="str">
        <f>IF(N58="Electric","Air-to-water heat pump",IF(N58="Gas","Gas Boiler - Tank"," "))</f>
        <v xml:space="preserve"> </v>
      </c>
      <c r="Y303" s="403"/>
      <c r="Z303" s="403"/>
      <c r="AA303" s="340"/>
      <c r="AB303" s="340"/>
      <c r="AC303" s="340"/>
      <c r="AD303" s="340"/>
      <c r="AE303" s="404"/>
      <c r="AH303" s="405" t="str">
        <f>IF(OR(N53="Gas", N53="N/A", N53="Electric"), "System type", "")</f>
        <v>System type</v>
      </c>
    </row>
    <row r="304" spans="5:34" s="339" customFormat="1" ht="14.4" hidden="1" x14ac:dyDescent="0.3">
      <c r="E304" s="393"/>
      <c r="F304" s="393">
        <v>14</v>
      </c>
      <c r="G304" s="393"/>
      <c r="H304" s="393"/>
      <c r="I304" s="394"/>
      <c r="J304" s="400" t="str">
        <f>IF(N53="Electric","Central air-to-air heat pump",IF(N53="Gas","Gas Furnace"," "))</f>
        <v xml:space="preserve"> </v>
      </c>
      <c r="K304" s="401"/>
      <c r="L304" s="401"/>
      <c r="M304" s="340"/>
      <c r="N304" s="340"/>
      <c r="O304" s="401" t="str">
        <f>IF(N55="Electric","Central air-to-air heat pump",IF(N55="Gas","Gas Furnace"," "))</f>
        <v xml:space="preserve"> </v>
      </c>
      <c r="P304" s="402"/>
      <c r="Q304" s="403"/>
      <c r="R304" s="340"/>
      <c r="S304" s="340"/>
      <c r="T304" s="340"/>
      <c r="U304" s="340"/>
      <c r="V304" s="340"/>
      <c r="W304" s="340"/>
      <c r="X304" s="403" t="str">
        <f>IF(N58="Electric","Electric Tank",IF(N58="Gas","Gas Boiler - Tankless"," "))</f>
        <v xml:space="preserve"> </v>
      </c>
      <c r="Y304" s="403"/>
      <c r="Z304" s="403"/>
      <c r="AA304" s="340"/>
      <c r="AB304" s="340"/>
      <c r="AC304" s="340"/>
      <c r="AD304" s="340"/>
      <c r="AE304" s="404"/>
    </row>
    <row r="305" spans="5:36" s="339" customFormat="1" ht="14.4" hidden="1" x14ac:dyDescent="0.3">
      <c r="E305" s="393"/>
      <c r="F305" s="393">
        <v>15</v>
      </c>
      <c r="G305" s="393"/>
      <c r="H305" s="393"/>
      <c r="I305" s="394"/>
      <c r="J305" s="400" t="str">
        <f>IF(N53="Electric","Air-to-air ductless minisplit",IF(N53="Gas","Other (provide in details)"," "))</f>
        <v xml:space="preserve"> </v>
      </c>
      <c r="K305" s="401"/>
      <c r="L305" s="401"/>
      <c r="M305" s="340"/>
      <c r="N305" s="340"/>
      <c r="O305" s="401" t="str">
        <f>IF(N55="Electric","Air-to-air ductless minisplit",IF(N55="Gas","Other (provide in details)"," "))</f>
        <v xml:space="preserve"> </v>
      </c>
      <c r="P305" s="402"/>
      <c r="Q305" s="403"/>
      <c r="R305" s="340"/>
      <c r="S305" s="340"/>
      <c r="T305" s="340"/>
      <c r="U305" s="340"/>
      <c r="V305" s="340"/>
      <c r="W305" s="340"/>
      <c r="X305" s="403" t="str">
        <f>IF(N58="Electric","Other (provide details)",IF(N58="Gas","Other (provide in details)"," "))</f>
        <v xml:space="preserve"> </v>
      </c>
      <c r="Y305" s="403"/>
      <c r="Z305" s="403"/>
      <c r="AA305" s="340"/>
      <c r="AB305" s="340"/>
      <c r="AC305" s="340"/>
      <c r="AD305" s="340"/>
      <c r="AE305" s="404"/>
      <c r="AH305" s="340" t="s">
        <v>556</v>
      </c>
      <c r="AJ305" s="339" t="str">
        <f>IF(N53="Gas", AH305, "")</f>
        <v/>
      </c>
    </row>
    <row r="306" spans="5:36" s="339" customFormat="1" ht="14.4" hidden="1" x14ac:dyDescent="0.3">
      <c r="E306" s="393"/>
      <c r="F306" s="393">
        <v>16</v>
      </c>
      <c r="G306" s="393"/>
      <c r="H306" s="393"/>
      <c r="I306" s="394"/>
      <c r="J306" s="400" t="str">
        <f>IF(N53="Electric","Geo-exchange heat pump system"," ")</f>
        <v xml:space="preserve"> </v>
      </c>
      <c r="K306" s="401"/>
      <c r="L306" s="401"/>
      <c r="M306" s="340"/>
      <c r="N306" s="340"/>
      <c r="O306" s="401" t="str">
        <f>IF(N55="Electric","Geo-exchange heat pump system"," ")</f>
        <v xml:space="preserve"> </v>
      </c>
      <c r="P306" s="402"/>
      <c r="Q306" s="403"/>
      <c r="R306" s="340"/>
      <c r="S306" s="340"/>
      <c r="T306" s="340"/>
      <c r="U306" s="340"/>
      <c r="V306" s="340"/>
      <c r="W306" s="340"/>
      <c r="X306" s="403"/>
      <c r="Y306" s="403"/>
      <c r="Z306" s="403"/>
      <c r="AA306" s="340"/>
      <c r="AB306" s="340"/>
      <c r="AC306" s="340"/>
      <c r="AD306" s="340"/>
      <c r="AE306" s="404"/>
      <c r="AH306" s="339" t="s">
        <v>557</v>
      </c>
      <c r="AJ306" s="339" t="str">
        <f>IF(N53="Gas", AH306, "")</f>
        <v/>
      </c>
    </row>
    <row r="307" spans="5:36" s="339" customFormat="1" ht="14.4" hidden="1" x14ac:dyDescent="0.3">
      <c r="E307" s="393"/>
      <c r="F307" s="393">
        <v>17</v>
      </c>
      <c r="G307" s="393"/>
      <c r="H307" s="393"/>
      <c r="I307" s="394"/>
      <c r="J307" s="400" t="str">
        <f>IF(N53="Electric","Electric Baseboard"," ")</f>
        <v xml:space="preserve"> </v>
      </c>
      <c r="K307" s="401"/>
      <c r="L307" s="401"/>
      <c r="M307" s="340"/>
      <c r="N307" s="340"/>
      <c r="O307" s="401" t="str">
        <f>IF(N55="Electric","Electric Baseboard"," ")</f>
        <v xml:space="preserve"> </v>
      </c>
      <c r="P307" s="402"/>
      <c r="Q307" s="403"/>
      <c r="R307" s="340"/>
      <c r="S307" s="340"/>
      <c r="T307" s="340"/>
      <c r="U307" s="340"/>
      <c r="V307" s="340"/>
      <c r="W307" s="340"/>
      <c r="X307" s="403" t="s">
        <v>553</v>
      </c>
      <c r="Y307" s="403"/>
      <c r="Z307" s="403"/>
      <c r="AA307" s="340"/>
      <c r="AB307" s="340"/>
      <c r="AC307" s="340"/>
      <c r="AD307" s="340"/>
      <c r="AE307" s="404"/>
      <c r="AH307" s="339" t="s">
        <v>144</v>
      </c>
      <c r="AJ307" s="339" t="str">
        <f>IF(N53="Gas", AH307, "")</f>
        <v/>
      </c>
    </row>
    <row r="308" spans="5:36" s="339" customFormat="1" ht="14.4" hidden="1" x14ac:dyDescent="0.3">
      <c r="E308" s="393"/>
      <c r="F308" s="393">
        <v>18</v>
      </c>
      <c r="G308" s="393"/>
      <c r="H308" s="393"/>
      <c r="I308" s="394"/>
      <c r="J308" s="400" t="str">
        <f>IF(N53="Electric","Electric Boiler"," ")</f>
        <v xml:space="preserve"> </v>
      </c>
      <c r="K308" s="401"/>
      <c r="L308" s="401"/>
      <c r="M308" s="340"/>
      <c r="N308" s="340"/>
      <c r="O308" s="401" t="str">
        <f>IF(N55="Electric","Electric Boiler"," ")</f>
        <v xml:space="preserve"> </v>
      </c>
      <c r="P308" s="402"/>
      <c r="Q308" s="403"/>
      <c r="R308" s="340"/>
      <c r="S308" s="340"/>
      <c r="T308" s="340"/>
      <c r="U308" s="340"/>
      <c r="V308" s="340"/>
      <c r="W308" s="340"/>
      <c r="X308" s="403"/>
      <c r="Y308" s="403"/>
      <c r="Z308" s="403"/>
      <c r="AA308" s="340"/>
      <c r="AB308" s="340"/>
      <c r="AC308" s="340"/>
      <c r="AD308" s="340"/>
      <c r="AE308" s="404"/>
    </row>
    <row r="309" spans="5:36" s="339" customFormat="1" ht="14.4" hidden="1" x14ac:dyDescent="0.3">
      <c r="E309" s="393"/>
      <c r="F309" s="393">
        <v>19</v>
      </c>
      <c r="G309" s="393"/>
      <c r="H309" s="393"/>
      <c r="I309" s="394"/>
      <c r="J309" s="400" t="str">
        <f>IF(N53="Electric","Other (provide in details)"," ")</f>
        <v xml:space="preserve"> </v>
      </c>
      <c r="K309" s="401"/>
      <c r="L309" s="401"/>
      <c r="M309" s="340"/>
      <c r="N309" s="340"/>
      <c r="O309" s="401" t="str">
        <f>IF(N55="Electric","Other (provide in details)"," ")</f>
        <v xml:space="preserve"> </v>
      </c>
      <c r="P309" s="402"/>
      <c r="Q309" s="403"/>
      <c r="R309" s="340"/>
      <c r="S309" s="340"/>
      <c r="T309" s="340"/>
      <c r="U309" s="340"/>
      <c r="V309" s="340"/>
      <c r="W309" s="340"/>
      <c r="X309" s="403"/>
      <c r="Y309" s="403"/>
      <c r="Z309" s="403"/>
      <c r="AA309" s="340"/>
      <c r="AB309" s="340"/>
      <c r="AC309" s="340"/>
      <c r="AD309" s="340"/>
      <c r="AE309" s="404"/>
    </row>
    <row r="310" spans="5:36" s="339" customFormat="1" ht="14.4" hidden="1" x14ac:dyDescent="0.3">
      <c r="E310" s="393"/>
      <c r="F310" s="393">
        <v>20</v>
      </c>
      <c r="G310" s="393"/>
      <c r="H310" s="393"/>
      <c r="I310" s="394"/>
      <c r="J310" s="400"/>
      <c r="K310" s="401"/>
      <c r="L310" s="401"/>
      <c r="M310" s="340"/>
      <c r="N310" s="340"/>
      <c r="O310" s="401"/>
      <c r="P310" s="402"/>
      <c r="Q310" s="403"/>
      <c r="R310" s="340"/>
      <c r="S310" s="340"/>
      <c r="T310" s="340"/>
      <c r="U310" s="340"/>
      <c r="V310" s="340"/>
      <c r="W310" s="340"/>
      <c r="X310" s="403"/>
      <c r="Y310" s="403"/>
      <c r="Z310" s="403"/>
      <c r="AA310" s="340"/>
      <c r="AB310" s="340"/>
      <c r="AC310" s="340"/>
      <c r="AD310" s="340"/>
      <c r="AE310" s="404"/>
    </row>
    <row r="311" spans="5:36" s="339" customFormat="1" ht="14.4" hidden="1" x14ac:dyDescent="0.3">
      <c r="E311" s="393"/>
      <c r="F311" s="393">
        <v>21</v>
      </c>
      <c r="G311" s="393"/>
      <c r="H311" s="393"/>
      <c r="I311" s="394"/>
      <c r="J311" s="400"/>
      <c r="K311" s="401"/>
      <c r="L311" s="401"/>
      <c r="M311" s="340"/>
      <c r="N311" s="340"/>
      <c r="O311" s="401"/>
      <c r="P311" s="402"/>
      <c r="Q311" s="403"/>
      <c r="R311" s="340"/>
      <c r="S311" s="340"/>
      <c r="T311" s="340"/>
      <c r="U311" s="340"/>
      <c r="V311" s="340"/>
      <c r="W311" s="340"/>
      <c r="X311" s="403"/>
      <c r="Y311" s="403"/>
      <c r="Z311" s="403"/>
      <c r="AA311" s="340"/>
      <c r="AB311" s="340"/>
      <c r="AC311" s="340"/>
      <c r="AD311" s="340"/>
      <c r="AE311" s="404"/>
    </row>
    <row r="312" spans="5:36" s="339" customFormat="1" ht="14.4" hidden="1" x14ac:dyDescent="0.3">
      <c r="E312" s="393"/>
      <c r="F312" s="393">
        <v>22</v>
      </c>
      <c r="G312" s="393"/>
      <c r="H312" s="393"/>
      <c r="I312" s="394"/>
      <c r="J312" s="406"/>
      <c r="K312" s="407"/>
      <c r="L312" s="407"/>
      <c r="M312" s="408"/>
      <c r="N312" s="408"/>
      <c r="O312" s="407"/>
      <c r="P312" s="409"/>
      <c r="Q312" s="410"/>
      <c r="R312" s="410"/>
      <c r="S312" s="410"/>
      <c r="T312" s="410"/>
      <c r="U312" s="408"/>
      <c r="V312" s="408"/>
      <c r="W312" s="408"/>
      <c r="X312" s="408"/>
      <c r="Y312" s="408"/>
      <c r="Z312" s="408"/>
      <c r="AA312" s="408"/>
      <c r="AB312" s="408"/>
      <c r="AC312" s="408"/>
      <c r="AD312" s="408"/>
      <c r="AE312" s="411"/>
    </row>
    <row r="313" spans="5:36" s="339" customFormat="1" ht="14.4" hidden="1" x14ac:dyDescent="0.3">
      <c r="E313" s="393"/>
      <c r="F313" s="393">
        <v>23</v>
      </c>
      <c r="G313" s="393"/>
      <c r="H313" s="393"/>
      <c r="I313" s="394"/>
      <c r="J313" s="412"/>
      <c r="K313" s="412"/>
      <c r="L313" s="412"/>
      <c r="M313" s="412"/>
      <c r="N313" s="413"/>
      <c r="O313" s="393"/>
      <c r="P313" s="393"/>
      <c r="Q313" s="393"/>
      <c r="R313" s="393"/>
    </row>
    <row r="314" spans="5:36" s="339" customFormat="1" ht="14.4" hidden="1" x14ac:dyDescent="0.3">
      <c r="E314" s="393"/>
      <c r="F314" s="393">
        <v>24</v>
      </c>
      <c r="G314" s="393"/>
      <c r="H314" s="393"/>
      <c r="I314" s="394"/>
      <c r="J314" s="412" t="s">
        <v>182</v>
      </c>
      <c r="K314" s="412"/>
      <c r="L314" s="412" t="s">
        <v>182</v>
      </c>
      <c r="M314" s="412"/>
      <c r="N314" s="414" t="s">
        <v>189</v>
      </c>
      <c r="O314" s="393"/>
      <c r="P314" s="393"/>
      <c r="Q314" s="393"/>
      <c r="R314" s="393"/>
      <c r="V314" s="340" t="s">
        <v>551</v>
      </c>
    </row>
    <row r="315" spans="5:36" s="339" customFormat="1" ht="14.4" hidden="1" x14ac:dyDescent="0.3">
      <c r="E315" s="393"/>
      <c r="F315" s="393">
        <v>25</v>
      </c>
      <c r="G315" s="393"/>
      <c r="H315" s="393"/>
      <c r="I315" s="394"/>
      <c r="J315" s="412" t="s">
        <v>189</v>
      </c>
      <c r="K315" s="412"/>
      <c r="L315" s="412" t="s">
        <v>189</v>
      </c>
      <c r="M315" s="412"/>
      <c r="N315" s="412" t="s">
        <v>203</v>
      </c>
      <c r="O315" s="393"/>
      <c r="P315" s="393"/>
      <c r="Q315" s="393"/>
      <c r="R315" s="393"/>
      <c r="V315" s="340" t="s">
        <v>552</v>
      </c>
    </row>
    <row r="316" spans="5:36" s="339" customFormat="1" ht="14.4" hidden="1" x14ac:dyDescent="0.3">
      <c r="E316" s="393"/>
      <c r="F316" s="393">
        <v>26</v>
      </c>
      <c r="G316" s="393"/>
      <c r="H316" s="393"/>
      <c r="I316" s="394"/>
      <c r="J316" s="412" t="s">
        <v>203</v>
      </c>
      <c r="K316" s="412"/>
      <c r="L316" s="412" t="s">
        <v>203</v>
      </c>
      <c r="M316" s="412"/>
      <c r="N316" s="412"/>
      <c r="O316" s="393"/>
      <c r="P316" s="393"/>
      <c r="Q316" s="393"/>
      <c r="R316" s="393"/>
      <c r="V316" s="340" t="s">
        <v>554</v>
      </c>
    </row>
    <row r="317" spans="5:36" s="339" customFormat="1" ht="14.4" hidden="1" x14ac:dyDescent="0.3">
      <c r="E317" s="393"/>
      <c r="F317" s="393">
        <v>27</v>
      </c>
      <c r="G317" s="393"/>
      <c r="H317" s="393"/>
      <c r="I317" s="394"/>
      <c r="J317" s="393"/>
      <c r="K317" s="393"/>
      <c r="L317" s="393"/>
      <c r="M317" s="393"/>
      <c r="N317" s="393"/>
      <c r="O317" s="393"/>
      <c r="P317" s="393"/>
      <c r="Q317" s="393"/>
      <c r="R317" s="393"/>
    </row>
    <row r="318" spans="5:36" s="339" customFormat="1" ht="14.4" hidden="1" x14ac:dyDescent="0.3">
      <c r="E318" s="393"/>
      <c r="F318" s="393">
        <v>28</v>
      </c>
      <c r="G318" s="393"/>
      <c r="H318" s="393"/>
      <c r="I318" s="393"/>
      <c r="J318" s="393"/>
      <c r="K318" s="393"/>
      <c r="L318" s="393"/>
      <c r="M318" s="393"/>
      <c r="N318" s="393"/>
      <c r="O318" s="393"/>
      <c r="P318" s="393"/>
      <c r="Q318" s="393"/>
      <c r="R318" s="393"/>
    </row>
    <row r="319" spans="5:36" s="339" customFormat="1" ht="14.4" hidden="1" x14ac:dyDescent="0.3">
      <c r="E319" s="393"/>
      <c r="F319" s="393">
        <v>29</v>
      </c>
      <c r="G319" s="393"/>
      <c r="H319" s="393"/>
      <c r="I319" s="393"/>
      <c r="J319" s="394" t="s">
        <v>271</v>
      </c>
      <c r="K319" s="393" t="b">
        <v>0</v>
      </c>
      <c r="L319" s="393"/>
      <c r="M319" s="393"/>
      <c r="N319" s="393"/>
      <c r="O319" s="393"/>
      <c r="P319" s="393"/>
      <c r="Q319" s="393"/>
      <c r="R319" s="393"/>
    </row>
    <row r="320" spans="5:36" s="339" customFormat="1" ht="14.4" hidden="1" x14ac:dyDescent="0.3">
      <c r="E320" s="393"/>
      <c r="F320" s="393">
        <v>30</v>
      </c>
      <c r="G320" s="393"/>
      <c r="H320" s="393"/>
      <c r="I320" s="393"/>
      <c r="J320" s="394" t="s">
        <v>272</v>
      </c>
      <c r="K320" s="393" t="b">
        <v>0</v>
      </c>
      <c r="L320" s="393"/>
      <c r="M320" s="393"/>
      <c r="N320" s="393"/>
      <c r="O320" s="393"/>
      <c r="P320" s="393"/>
      <c r="Q320" s="393"/>
      <c r="R320" s="393"/>
    </row>
    <row r="321" spans="5:49" s="339" customFormat="1" ht="14.4" hidden="1" x14ac:dyDescent="0.3">
      <c r="E321" s="393"/>
      <c r="F321" s="393"/>
      <c r="G321" s="393"/>
      <c r="H321" s="393"/>
      <c r="I321" s="394"/>
      <c r="J321" s="394"/>
      <c r="K321" s="393">
        <f>IF(OR(K320=TRUE,AND(K319=FALSE,K320=FALSE)),2,3)</f>
        <v>2</v>
      </c>
      <c r="L321" s="393"/>
      <c r="M321" s="393"/>
      <c r="N321" s="393" t="s">
        <v>22</v>
      </c>
      <c r="O321" s="393"/>
      <c r="P321" s="393"/>
      <c r="Q321" s="393"/>
      <c r="R321" s="393"/>
      <c r="S321" s="340" t="s">
        <v>498</v>
      </c>
      <c r="AI321" s="340" t="s">
        <v>499</v>
      </c>
      <c r="AQ321" s="340" t="s">
        <v>500</v>
      </c>
      <c r="AS321" s="340" t="s">
        <v>501</v>
      </c>
      <c r="AU321" s="340" t="s">
        <v>503</v>
      </c>
      <c r="AW321" s="340" t="s">
        <v>504</v>
      </c>
    </row>
    <row r="322" spans="5:49" s="339" customFormat="1" ht="14.4" hidden="1" x14ac:dyDescent="0.3">
      <c r="E322" s="393"/>
      <c r="F322" s="393"/>
      <c r="G322" s="393"/>
      <c r="H322" s="393"/>
      <c r="I322" s="394"/>
      <c r="J322" s="394"/>
      <c r="K322" s="393"/>
      <c r="L322" s="393"/>
      <c r="M322" s="393"/>
      <c r="N322" s="393"/>
      <c r="O322" s="393"/>
      <c r="P322" s="393"/>
      <c r="Q322" s="393"/>
      <c r="R322" s="393"/>
      <c r="S322" s="339" t="str">
        <f>IF(P13=E182, "WWR", "")</f>
        <v>WWR</v>
      </c>
      <c r="T322" s="339" t="str">
        <f>IF(P13=E182, "Area ≥ 325m²?", "")</f>
        <v>Area ≥ 325m²?</v>
      </c>
      <c r="U322" s="343"/>
      <c r="AI322" s="339" t="str">
        <f>{"Yes","No"}</f>
        <v>Yes</v>
      </c>
      <c r="AJ322" s="340"/>
      <c r="AN322" s="339" t="str">
        <f>IF(P13=E182, "windowyesno", "")</f>
        <v>windowyesno</v>
      </c>
      <c r="AQ322" s="339">
        <f>IF(P13=E182, 1, 0)</f>
        <v>1</v>
      </c>
      <c r="AS322" s="339" t="e">
        <f>OR(N53="Gas", N53="N/A", P13=E182,#REF!= "Electric boiler",#REF!= "Electric baseboard",#REF!= "Other")</f>
        <v>#REF!</v>
      </c>
      <c r="AU322" s="339" t="str">
        <f>IF(P13=E182, "PrescriptiveOptions", "AllOptions")</f>
        <v>PrescriptiveOptions</v>
      </c>
      <c r="AW322" s="340" t="s">
        <v>505</v>
      </c>
    </row>
    <row r="323" spans="5:49" s="339" customFormat="1" hidden="1" x14ac:dyDescent="0.25">
      <c r="AI323" s="340" t="s">
        <v>11</v>
      </c>
      <c r="AQ323" s="339">
        <f>IF(P13=E182, 1, 0)</f>
        <v>1</v>
      </c>
      <c r="AW323" s="340" t="s">
        <v>203</v>
      </c>
    </row>
    <row r="324" spans="5:49" s="339" customFormat="1" hidden="1" x14ac:dyDescent="0.25">
      <c r="AW324" s="415" t="s">
        <v>506</v>
      </c>
    </row>
    <row r="325" spans="5:49" s="339" customFormat="1" hidden="1" x14ac:dyDescent="0.25"/>
    <row r="326" spans="5:49" s="339" customFormat="1" hidden="1" x14ac:dyDescent="0.25"/>
    <row r="327" spans="5:49" s="339" customFormat="1" hidden="1" x14ac:dyDescent="0.25"/>
    <row r="328" spans="5:49" s="339" customFormat="1" hidden="1" x14ac:dyDescent="0.25"/>
    <row r="329" spans="5:49" s="339" customFormat="1" hidden="1" x14ac:dyDescent="0.25"/>
    <row r="330" spans="5:49" s="339" customFormat="1" hidden="1" x14ac:dyDescent="0.25">
      <c r="K330" s="378" t="s">
        <v>607</v>
      </c>
      <c r="L330" s="378"/>
      <c r="M330" s="378"/>
      <c r="N330" s="378"/>
      <c r="O330" s="378"/>
      <c r="P330" s="378"/>
      <c r="Q330" s="378"/>
      <c r="R330" s="378"/>
      <c r="S330" s="378"/>
      <c r="T330" s="378"/>
    </row>
    <row r="331" spans="5:49" s="339" customFormat="1" hidden="1" x14ac:dyDescent="0.25">
      <c r="M331" s="340" t="s">
        <v>610</v>
      </c>
      <c r="R331" s="339" t="s">
        <v>609</v>
      </c>
      <c r="X331" s="340" t="s">
        <v>611</v>
      </c>
    </row>
    <row r="332" spans="5:49" s="339" customFormat="1" hidden="1" x14ac:dyDescent="0.25">
      <c r="M332" s="858">
        <f>AE20*T20</f>
        <v>0</v>
      </c>
      <c r="N332" s="858"/>
      <c r="R332" s="389">
        <f>T20</f>
        <v>0</v>
      </c>
      <c r="X332" s="858">
        <f>T20*AJ20</f>
        <v>0</v>
      </c>
      <c r="Y332" s="858"/>
    </row>
    <row r="333" spans="5:49" s="339" customFormat="1" hidden="1" x14ac:dyDescent="0.25">
      <c r="M333" s="858">
        <f>AE21*T21</f>
        <v>0</v>
      </c>
      <c r="N333" s="858"/>
      <c r="R333" s="389">
        <f>T21</f>
        <v>0</v>
      </c>
      <c r="X333" s="858">
        <f t="shared" ref="X333:X336" si="1">T21*AJ21</f>
        <v>0</v>
      </c>
      <c r="Y333" s="858"/>
    </row>
    <row r="334" spans="5:49" s="339" customFormat="1" hidden="1" x14ac:dyDescent="0.25">
      <c r="M334" s="858">
        <f>AE22*T22</f>
        <v>0</v>
      </c>
      <c r="N334" s="858"/>
      <c r="R334" s="389">
        <f>T22</f>
        <v>0</v>
      </c>
      <c r="X334" s="858">
        <f t="shared" si="1"/>
        <v>0</v>
      </c>
      <c r="Y334" s="858"/>
    </row>
    <row r="335" spans="5:49" s="339" customFormat="1" hidden="1" x14ac:dyDescent="0.25">
      <c r="M335" s="858">
        <f>AE23*T23</f>
        <v>0</v>
      </c>
      <c r="N335" s="858"/>
      <c r="R335" s="389">
        <f>T23</f>
        <v>0</v>
      </c>
      <c r="X335" s="858">
        <f t="shared" si="1"/>
        <v>0</v>
      </c>
      <c r="Y335" s="858"/>
    </row>
    <row r="336" spans="5:49" s="339" customFormat="1" hidden="1" x14ac:dyDescent="0.25">
      <c r="M336" s="858">
        <f>AE24*T24</f>
        <v>0</v>
      </c>
      <c r="N336" s="858"/>
      <c r="R336" s="389">
        <f>T24</f>
        <v>0</v>
      </c>
      <c r="X336" s="858">
        <f t="shared" si="1"/>
        <v>0</v>
      </c>
      <c r="Y336" s="858"/>
    </row>
    <row r="337" spans="2:28" s="339" customFormat="1" hidden="1" x14ac:dyDescent="0.25">
      <c r="K337" s="339" t="s">
        <v>608</v>
      </c>
      <c r="M337" s="859">
        <f>SUM(M332:N336)</f>
        <v>0</v>
      </c>
      <c r="N337" s="859"/>
      <c r="O337" s="859"/>
      <c r="R337" s="389">
        <f>SUM(R332:R336)</f>
        <v>0</v>
      </c>
      <c r="X337" s="858">
        <f>SUM(X332:Y336)</f>
        <v>0</v>
      </c>
      <c r="Y337" s="858"/>
      <c r="Z337" s="858"/>
    </row>
    <row r="338" spans="2:28" s="575" customFormat="1" hidden="1" x14ac:dyDescent="0.25"/>
    <row r="339" spans="2:28" s="575" customFormat="1" hidden="1" x14ac:dyDescent="0.25"/>
    <row r="340" spans="2:28" s="575" customFormat="1" hidden="1" x14ac:dyDescent="0.25">
      <c r="G340" s="1111" t="s">
        <v>612</v>
      </c>
      <c r="H340" s="1106"/>
      <c r="I340" s="1106"/>
      <c r="J340" s="1106"/>
      <c r="K340" s="1106"/>
      <c r="L340" s="575" t="e">
        <f>M337/R337</f>
        <v>#DIV/0!</v>
      </c>
      <c r="V340" s="576" t="s">
        <v>613</v>
      </c>
      <c r="AB340" s="575" t="e">
        <f>(X337/R337)</f>
        <v>#DIV/0!</v>
      </c>
    </row>
    <row r="341" spans="2:28" s="575" customFormat="1" hidden="1" x14ac:dyDescent="0.25"/>
    <row r="342" spans="2:28" s="575" customFormat="1" hidden="1" x14ac:dyDescent="0.25"/>
    <row r="343" spans="2:28" s="575" customFormat="1" hidden="1" x14ac:dyDescent="0.25">
      <c r="B343" s="576" t="s">
        <v>631</v>
      </c>
    </row>
    <row r="344" spans="2:28" s="575" customFormat="1" hidden="1" x14ac:dyDescent="0.25">
      <c r="B344" s="1106">
        <v>2851</v>
      </c>
      <c r="C344" s="1106"/>
    </row>
    <row r="345" spans="2:28" s="575" customFormat="1" hidden="1" x14ac:dyDescent="0.25"/>
    <row r="346" spans="2:28" s="575" customFormat="1" hidden="1" x14ac:dyDescent="0.25"/>
    <row r="347" spans="2:28" s="575" customFormat="1" hidden="1" x14ac:dyDescent="0.25"/>
    <row r="348" spans="2:28" s="575" customFormat="1" hidden="1" x14ac:dyDescent="0.25"/>
    <row r="349" spans="2:28" s="575" customFormat="1" x14ac:dyDescent="0.25"/>
  </sheetData>
  <sheetProtection algorithmName="SHA-512" hashValue="Lun5RrYNsQZiiMHb6N5kjh3tTgxdbnheQYfCdsGcjTMKrPbUQuJC1SXwI16lGHrT4oaAh3GLigJArdZe4uTU4w==" saltValue="VC3K5793Ws0bReoEUlL8AA==" spinCount="100000" sheet="1" selectLockedCells="1"/>
  <mergeCells count="266">
    <mergeCell ref="E19:M19"/>
    <mergeCell ref="AE20:AI20"/>
    <mergeCell ref="R42:U44"/>
    <mergeCell ref="V42:X44"/>
    <mergeCell ref="AC39:AE40"/>
    <mergeCell ref="Y41:AE41"/>
    <mergeCell ref="F20:R20"/>
    <mergeCell ref="F21:R21"/>
    <mergeCell ref="T22:V22"/>
    <mergeCell ref="T23:V23"/>
    <mergeCell ref="T24:V24"/>
    <mergeCell ref="F22:R22"/>
    <mergeCell ref="F23:R23"/>
    <mergeCell ref="F24:R24"/>
    <mergeCell ref="L38:Q38"/>
    <mergeCell ref="V32:AA33"/>
    <mergeCell ref="L34:P34"/>
    <mergeCell ref="L35:U35"/>
    <mergeCell ref="V30:W30"/>
    <mergeCell ref="AF39:AL41"/>
    <mergeCell ref="Y42:AB44"/>
    <mergeCell ref="Y39:AB40"/>
    <mergeCell ref="Q34:U34"/>
    <mergeCell ref="B344:C344"/>
    <mergeCell ref="F76:S76"/>
    <mergeCell ref="F77:S77"/>
    <mergeCell ref="D21:E21"/>
    <mergeCell ref="D49:AO49"/>
    <mergeCell ref="G340:K340"/>
    <mergeCell ref="AC58:AE59"/>
    <mergeCell ref="D51:M52"/>
    <mergeCell ref="R45:AE45"/>
    <mergeCell ref="AJ23:AN23"/>
    <mergeCell ref="AJ24:AN24"/>
    <mergeCell ref="L41:Q41"/>
    <mergeCell ref="R41:X41"/>
    <mergeCell ref="AF45:AL45"/>
    <mergeCell ref="L46:Q46"/>
    <mergeCell ref="N53:R54"/>
    <mergeCell ref="D53:M53"/>
    <mergeCell ref="Y52:AB52"/>
    <mergeCell ref="D54:M54"/>
    <mergeCell ref="D73:E73"/>
    <mergeCell ref="AF55:AP57"/>
    <mergeCell ref="L45:Q45"/>
    <mergeCell ref="Y55:AB57"/>
    <mergeCell ref="AE113:AO114"/>
    <mergeCell ref="W22:Z22"/>
    <mergeCell ref="AA22:AD22"/>
    <mergeCell ref="L39:N40"/>
    <mergeCell ref="O39:Q40"/>
    <mergeCell ref="L42:N44"/>
    <mergeCell ref="R39:U40"/>
    <mergeCell ref="V39:X40"/>
    <mergeCell ref="Y53:Z54"/>
    <mergeCell ref="AA53:AA54"/>
    <mergeCell ref="AB53:AB54"/>
    <mergeCell ref="AC53:AC54"/>
    <mergeCell ref="AD53:AD54"/>
    <mergeCell ref="L28:W28"/>
    <mergeCell ref="AA24:AD24"/>
    <mergeCell ref="W23:Z23"/>
    <mergeCell ref="V34:AA34"/>
    <mergeCell ref="W24:Z24"/>
    <mergeCell ref="AA23:AD23"/>
    <mergeCell ref="L32:P33"/>
    <mergeCell ref="Q32:U33"/>
    <mergeCell ref="R38:AE38"/>
    <mergeCell ref="AF38:AL38"/>
    <mergeCell ref="V29:W29"/>
    <mergeCell ref="N65:R65"/>
    <mergeCell ref="D59:M59"/>
    <mergeCell ref="AF53:AP54"/>
    <mergeCell ref="N62:R62"/>
    <mergeCell ref="S58:X59"/>
    <mergeCell ref="D56:M56"/>
    <mergeCell ref="AC42:AE44"/>
    <mergeCell ref="O42:Q44"/>
    <mergeCell ref="S55:X57"/>
    <mergeCell ref="T53:X53"/>
    <mergeCell ref="T54:X54"/>
    <mergeCell ref="X64:AE64"/>
    <mergeCell ref="D57:M57"/>
    <mergeCell ref="AF63:AP65"/>
    <mergeCell ref="AE23:AI23"/>
    <mergeCell ref="AE24:AI24"/>
    <mergeCell ref="AE53:AE54"/>
    <mergeCell ref="AE117:AO118"/>
    <mergeCell ref="X62:AE62"/>
    <mergeCell ref="N63:R63"/>
    <mergeCell ref="D74:E89"/>
    <mergeCell ref="T74:AG75"/>
    <mergeCell ref="AH73:AO73"/>
    <mergeCell ref="D62:M62"/>
    <mergeCell ref="D63:M65"/>
    <mergeCell ref="S62:W62"/>
    <mergeCell ref="S63:W63"/>
    <mergeCell ref="S64:W64"/>
    <mergeCell ref="D67:AO67"/>
    <mergeCell ref="D68:M68"/>
    <mergeCell ref="N68:R68"/>
    <mergeCell ref="N69:R69"/>
    <mergeCell ref="F81:S81"/>
    <mergeCell ref="F83:S83"/>
    <mergeCell ref="T82:AG83"/>
    <mergeCell ref="T73:AG73"/>
    <mergeCell ref="F80:S80"/>
    <mergeCell ref="T88:AG89"/>
    <mergeCell ref="F73:S73"/>
    <mergeCell ref="AH97:AI97"/>
    <mergeCell ref="AJ97:AM97"/>
    <mergeCell ref="AK174:AM174"/>
    <mergeCell ref="T98:AG99"/>
    <mergeCell ref="T100:AG101"/>
    <mergeCell ref="F97:R97"/>
    <mergeCell ref="F95:P95"/>
    <mergeCell ref="D114:I114"/>
    <mergeCell ref="D115:I115"/>
    <mergeCell ref="D116:I116"/>
    <mergeCell ref="AK173:AM173"/>
    <mergeCell ref="AE115:AO116"/>
    <mergeCell ref="Q95:R95"/>
    <mergeCell ref="D92:E97"/>
    <mergeCell ref="D117:I117"/>
    <mergeCell ref="J113:T113"/>
    <mergeCell ref="J115:T115"/>
    <mergeCell ref="J117:T118"/>
    <mergeCell ref="V117:AD118"/>
    <mergeCell ref="D108:AO108"/>
    <mergeCell ref="D104:AO104"/>
    <mergeCell ref="D113:I113"/>
    <mergeCell ref="F101:S101"/>
    <mergeCell ref="AH98:AP99"/>
    <mergeCell ref="D105:AP106"/>
    <mergeCell ref="V115:AC115"/>
    <mergeCell ref="H2:AL4"/>
    <mergeCell ref="D5:AO5"/>
    <mergeCell ref="W20:Z20"/>
    <mergeCell ref="W21:Z21"/>
    <mergeCell ref="AA20:AD20"/>
    <mergeCell ref="AA21:AD21"/>
    <mergeCell ref="P8:Z8"/>
    <mergeCell ref="P9:Z9"/>
    <mergeCell ref="P12:Z12"/>
    <mergeCell ref="P13:Z13"/>
    <mergeCell ref="AE21:AI21"/>
    <mergeCell ref="P10:Z10"/>
    <mergeCell ref="P11:Z11"/>
    <mergeCell ref="AJ20:AN20"/>
    <mergeCell ref="AJ21:AN21"/>
    <mergeCell ref="T20:V20"/>
    <mergeCell ref="D16:AP16"/>
    <mergeCell ref="AP2:AP4"/>
    <mergeCell ref="D2:G4"/>
    <mergeCell ref="AM2:AO2"/>
    <mergeCell ref="AM4:AO4"/>
    <mergeCell ref="D6:AP6"/>
    <mergeCell ref="T21:V21"/>
    <mergeCell ref="W18:Z19"/>
    <mergeCell ref="AM3:AO3"/>
    <mergeCell ref="T94:AG94"/>
    <mergeCell ref="T93:AG93"/>
    <mergeCell ref="T95:AG95"/>
    <mergeCell ref="T96:AG96"/>
    <mergeCell ref="T97:AG97"/>
    <mergeCell ref="F90:S90"/>
    <mergeCell ref="T92:AG92"/>
    <mergeCell ref="T90:AG91"/>
    <mergeCell ref="F93:S93"/>
    <mergeCell ref="F92:S92"/>
    <mergeCell ref="D26:AP26"/>
    <mergeCell ref="D50:AP50"/>
    <mergeCell ref="D61:AP61"/>
    <mergeCell ref="F82:S82"/>
    <mergeCell ref="N70:R70"/>
    <mergeCell ref="T18:V19"/>
    <mergeCell ref="S18:S19"/>
    <mergeCell ref="AE18:AN18"/>
    <mergeCell ref="AA18:AD19"/>
    <mergeCell ref="AE19:AN19"/>
    <mergeCell ref="N64:R64"/>
    <mergeCell ref="X63:AE63"/>
    <mergeCell ref="N55:R57"/>
    <mergeCell ref="M336:N336"/>
    <mergeCell ref="M337:O337"/>
    <mergeCell ref="X332:Y332"/>
    <mergeCell ref="X333:Y333"/>
    <mergeCell ref="X334:Y334"/>
    <mergeCell ref="X335:Y335"/>
    <mergeCell ref="X336:Y336"/>
    <mergeCell ref="X337:Z337"/>
    <mergeCell ref="AF173:AH173"/>
    <mergeCell ref="M291:O291"/>
    <mergeCell ref="AF174:AH174"/>
    <mergeCell ref="M335:N335"/>
    <mergeCell ref="M290:P290"/>
    <mergeCell ref="M332:N332"/>
    <mergeCell ref="M333:N333"/>
    <mergeCell ref="M334:N334"/>
    <mergeCell ref="M294:P294"/>
    <mergeCell ref="M295:P295"/>
    <mergeCell ref="F100:S100"/>
    <mergeCell ref="F96:R96"/>
    <mergeCell ref="F84:S84"/>
    <mergeCell ref="F85:S85"/>
    <mergeCell ref="F98:S98"/>
    <mergeCell ref="F99:S99"/>
    <mergeCell ref="F75:S75"/>
    <mergeCell ref="F79:S79"/>
    <mergeCell ref="T76:AG77"/>
    <mergeCell ref="T78:AG79"/>
    <mergeCell ref="T80:AG81"/>
    <mergeCell ref="F87:S87"/>
    <mergeCell ref="AO18:AO19"/>
    <mergeCell ref="AH80:AP81"/>
    <mergeCell ref="AH88:AP89"/>
    <mergeCell ref="AH74:AP75"/>
    <mergeCell ref="AH76:AP77"/>
    <mergeCell ref="AH78:AP79"/>
    <mergeCell ref="AH82:AP83"/>
    <mergeCell ref="AH84:AP85"/>
    <mergeCell ref="AH86:AP87"/>
    <mergeCell ref="AE22:AI22"/>
    <mergeCell ref="AJ22:AN22"/>
    <mergeCell ref="AF51:AO52"/>
    <mergeCell ref="AF62:AO62"/>
    <mergeCell ref="AH90:AP91"/>
    <mergeCell ref="AH92:AP93"/>
    <mergeCell ref="AH94:AP95"/>
    <mergeCell ref="AB34:AH34"/>
    <mergeCell ref="AB32:AH33"/>
    <mergeCell ref="V35:AH35"/>
    <mergeCell ref="AP51:AP52"/>
    <mergeCell ref="X65:AE65"/>
    <mergeCell ref="D69:M69"/>
    <mergeCell ref="AC55:AE57"/>
    <mergeCell ref="T86:AG87"/>
    <mergeCell ref="F78:S78"/>
    <mergeCell ref="F74:S74"/>
    <mergeCell ref="T84:AG85"/>
    <mergeCell ref="D70:M70"/>
    <mergeCell ref="S65:W65"/>
    <mergeCell ref="J116:T116"/>
    <mergeCell ref="N58:R59"/>
    <mergeCell ref="D55:M55"/>
    <mergeCell ref="D58:M58"/>
    <mergeCell ref="Y58:AB59"/>
    <mergeCell ref="N51:R52"/>
    <mergeCell ref="AC52:AE52"/>
    <mergeCell ref="Y51:AE51"/>
    <mergeCell ref="S51:X52"/>
    <mergeCell ref="F89:S89"/>
    <mergeCell ref="F86:S86"/>
    <mergeCell ref="F88:S88"/>
    <mergeCell ref="D72:AO72"/>
    <mergeCell ref="D98:E101"/>
    <mergeCell ref="Q94:R94"/>
    <mergeCell ref="AH96:AI96"/>
    <mergeCell ref="AJ96:AM96"/>
    <mergeCell ref="AN96:AO96"/>
    <mergeCell ref="F94:P94"/>
    <mergeCell ref="F91:S91"/>
    <mergeCell ref="AF58:AP59"/>
    <mergeCell ref="AN97:AP97"/>
    <mergeCell ref="AH100:AP101"/>
    <mergeCell ref="J114:T114"/>
  </mergeCells>
  <phoneticPr fontId="11" type="noConversion"/>
  <conditionalFormatting sqref="L35">
    <cfRule type="expression" dxfId="77" priority="76">
      <formula>$L$35="No"</formula>
    </cfRule>
  </conditionalFormatting>
  <conditionalFormatting sqref="L46:Q46">
    <cfRule type="expression" dxfId="76" priority="74">
      <formula>$L$46="No"</formula>
    </cfRule>
  </conditionalFormatting>
  <conditionalFormatting sqref="L35:U35">
    <cfRule type="expression" dxfId="75" priority="68">
      <formula>$L$35="N/A"</formula>
    </cfRule>
  </conditionalFormatting>
  <conditionalFormatting sqref="Q94:R94">
    <cfRule type="expression" dxfId="74" priority="203">
      <formula>P13=E182</formula>
    </cfRule>
  </conditionalFormatting>
  <conditionalFormatting sqref="Q95:R95">
    <cfRule type="expression" priority="199">
      <formula>AND(P13&lt;&gt;E182, Q95&lt;&gt;"")</formula>
    </cfRule>
    <cfRule type="expression" dxfId="73" priority="197">
      <formula>AND(P13&lt;&gt;E182, Q95&lt;&gt;"")</formula>
    </cfRule>
    <cfRule type="expression" dxfId="72" priority="196">
      <formula>AQ322=0</formula>
    </cfRule>
    <cfRule type="expression" dxfId="71" priority="195">
      <formula>AQ322=0</formula>
    </cfRule>
    <cfRule type="expression" dxfId="70" priority="194">
      <formula>AQ322=0</formula>
    </cfRule>
    <cfRule type="expression" dxfId="69" priority="193">
      <formula>AQ323=0</formula>
    </cfRule>
    <cfRule type="expression" dxfId="68" priority="192">
      <formula>AQ323=0</formula>
    </cfRule>
    <cfRule type="expression" priority="200">
      <formula>AND(NOT(OR(P13=E182, P13=E184)), Q95&lt;&gt;"")</formula>
    </cfRule>
    <cfRule type="expression" dxfId="67" priority="201">
      <formula>P13=E182</formula>
    </cfRule>
    <cfRule type="expression" dxfId="66" priority="202">
      <formula>P13=E182</formula>
    </cfRule>
  </conditionalFormatting>
  <conditionalFormatting sqref="S53">
    <cfRule type="expression" dxfId="65" priority="22">
      <formula>OR(N53="Gas", N53="N/A")</formula>
    </cfRule>
  </conditionalFormatting>
  <conditionalFormatting sqref="S54">
    <cfRule type="expression" dxfId="64" priority="21">
      <formula>OR(N53="Gas", N53="N/A")</formula>
    </cfRule>
  </conditionalFormatting>
  <conditionalFormatting sqref="S94">
    <cfRule type="expression" dxfId="63" priority="51">
      <formula>AQ322=0</formula>
    </cfRule>
  </conditionalFormatting>
  <conditionalFormatting sqref="S95">
    <cfRule type="expression" dxfId="62" priority="210">
      <formula>P13=E182</formula>
    </cfRule>
    <cfRule type="expression" dxfId="61" priority="204">
      <formula>AQ322=0</formula>
    </cfRule>
    <cfRule type="expression" dxfId="60" priority="205">
      <formula>AQ322=0</formula>
    </cfRule>
    <cfRule type="expression" dxfId="59" priority="206">
      <formula>AQ322=0</formula>
    </cfRule>
    <cfRule type="expression" dxfId="58" priority="207">
      <formula>AQ322=0</formula>
    </cfRule>
    <cfRule type="expression" priority="208">
      <formula>AND(NOT(OR(P13=E182, P13=E184)), S95&lt;&gt;"")</formula>
    </cfRule>
    <cfRule type="expression" dxfId="57" priority="209">
      <formula>P13=E182</formula>
    </cfRule>
  </conditionalFormatting>
  <conditionalFormatting sqref="T54:X54">
    <cfRule type="expression" dxfId="56" priority="18">
      <formula>OR(   AND(N53="Gas", ISNA(MATCH(T54, Finaloption, 0))),   AND(N53="Electric", ISNA(MATCH(T54, Systemtypes, 0))) )</formula>
    </cfRule>
  </conditionalFormatting>
  <conditionalFormatting sqref="V35">
    <cfRule type="expression" dxfId="55" priority="66">
      <formula>$V$35="N/A"</formula>
    </cfRule>
    <cfRule type="expression" dxfId="54" priority="77">
      <formula>$V$35="No"</formula>
    </cfRule>
  </conditionalFormatting>
  <conditionalFormatting sqref="V29:W29">
    <cfRule type="expression" dxfId="53" priority="70">
      <formula>$V$29&gt;2</formula>
    </cfRule>
  </conditionalFormatting>
  <conditionalFormatting sqref="V30:W30">
    <cfRule type="expression" dxfId="52" priority="191">
      <formula>$E$180=$L$28</formula>
    </cfRule>
  </conditionalFormatting>
  <conditionalFormatting sqref="Y53">
    <cfRule type="expression" dxfId="51" priority="6">
      <formula>AS322=TRUE</formula>
    </cfRule>
    <cfRule type="expression" priority="9">
      <formula>AQ326=TRUE</formula>
    </cfRule>
    <cfRule type="expression" dxfId="50" priority="8">
      <formula>AQ326=TRUE</formula>
    </cfRule>
    <cfRule type="expression" priority="7">
      <formula>AS322=TRUE</formula>
    </cfRule>
  </conditionalFormatting>
  <conditionalFormatting sqref="AA53:AB53">
    <cfRule type="expression" priority="4">
      <formula>AS326=TRUE</formula>
    </cfRule>
    <cfRule type="expression" dxfId="49" priority="3">
      <formula>AS326=TRUE</formula>
    </cfRule>
    <cfRule type="expression" priority="2">
      <formula>AU322=TRUE</formula>
    </cfRule>
    <cfRule type="expression" dxfId="48" priority="1">
      <formula>AU322=TRUE</formula>
    </cfRule>
  </conditionalFormatting>
  <dataValidations count="21">
    <dataValidation type="list" allowBlank="1" showInputMessage="1" showErrorMessage="1" sqref="AH88" xr:uid="{00000000-0002-0000-0200-000000000000}">
      <formula1>$Y$161:$Y$165</formula1>
    </dataValidation>
    <dataValidation type="list" allowBlank="1" showInputMessage="1" showErrorMessage="1" sqref="S55:X57" xr:uid="{00000000-0002-0000-0200-000003000000}">
      <formula1>$O$303:$O$309</formula1>
    </dataValidation>
    <dataValidation type="list" allowBlank="1" showInputMessage="1" showErrorMessage="1" sqref="Y55:Y56" xr:uid="{00000000-0002-0000-0200-000004000000}">
      <formula1>$P$148:$P$155</formula1>
    </dataValidation>
    <dataValidation type="list" allowBlank="1" showInputMessage="1" showErrorMessage="1" sqref="S63:S65 N69:N70" xr:uid="{00000000-0002-0000-0200-000005000000}">
      <formula1>$F$165:$F$175</formula1>
    </dataValidation>
    <dataValidation type="list" allowBlank="1" showInputMessage="1" showErrorMessage="1" sqref="S63:S65 N68:N70 N53 N55:N56 P62:R65" xr:uid="{00000000-0002-0000-0200-000006000000}">
      <formula1>$J$314:$J$316</formula1>
    </dataValidation>
    <dataValidation type="list" allowBlank="1" showInputMessage="1" showErrorMessage="1" sqref="S58:X60" xr:uid="{00000000-0002-0000-0200-000007000000}">
      <formula1>$X$303:$X$305</formula1>
    </dataValidation>
    <dataValidation type="list" allowBlank="1" showInputMessage="1" showErrorMessage="1" sqref="Y58:AB60" xr:uid="{00000000-0002-0000-0200-000008000000}">
      <formula1>$S$148:$S$155</formula1>
    </dataValidation>
    <dataValidation type="list" allowBlank="1" showInputMessage="1" showErrorMessage="1" sqref="P13" xr:uid="{00000000-0002-0000-0200-000009000000}">
      <formula1>$E$182:$E$184</formula1>
    </dataValidation>
    <dataValidation type="list" allowBlank="1" showInputMessage="1" showErrorMessage="1" sqref="P9" xr:uid="{00000000-0002-0000-0200-00000A000000}">
      <formula1>$E$144:$E$155</formula1>
    </dataValidation>
    <dataValidation type="list" allowBlank="1" showInputMessage="1" showErrorMessage="1" sqref="T46:T48" xr:uid="{00000000-0002-0000-0200-00000B000000}">
      <formula1>$E$148:$E$151</formula1>
    </dataValidation>
    <dataValidation type="list" allowBlank="1" showInputMessage="1" showErrorMessage="1" sqref="V30:W30" xr:uid="{00000000-0002-0000-0200-00000C000000}">
      <formula1>$P$171:$P$173</formula1>
    </dataValidation>
    <dataValidation type="list" allowBlank="1" showInputMessage="1" showErrorMessage="1" sqref="P10:Z10" xr:uid="{00000000-0002-0000-0200-00000D000000}">
      <formula1>$F$290:$F$310</formula1>
    </dataValidation>
    <dataValidation type="list" allowBlank="1" showInputMessage="1" showErrorMessage="1" sqref="P11:Z11" xr:uid="{00000000-0002-0000-0200-00000E000000}">
      <formula1>$F$165:$F$170</formula1>
    </dataValidation>
    <dataValidation type="list" allowBlank="1" showInputMessage="1" showErrorMessage="1" sqref="S95" xr:uid="{00000000-0002-0000-0200-00000F000000}">
      <formula1>INDIRECT(AN322)</formula1>
    </dataValidation>
    <dataValidation type="list" allowBlank="1" showDropDown="1" showInputMessage="1" showErrorMessage="1" sqref="A322:XFD322" xr:uid="{00000000-0002-0000-0200-000010000000}">
      <formula1>INDIRECT(AF322)</formula1>
    </dataValidation>
    <dataValidation type="list" allowBlank="1" showInputMessage="1" showErrorMessage="1" sqref="S97" xr:uid="{00000000-0002-0000-0200-000011000000}">
      <formula1>"≤12.2m(both dir),&gt;12.2m(both dir)"</formula1>
    </dataValidation>
    <dataValidation type="list" allowBlank="1" showInputMessage="1" showErrorMessage="1" sqref="N58:R59" xr:uid="{00000000-0002-0000-0200-000012000000}">
      <formula1>INDIRECT(AU322)</formula1>
    </dataValidation>
    <dataValidation showDropDown="1" showInputMessage="1" showErrorMessage="1" sqref="S54" xr:uid="{FA720FF8-AE8A-49FD-8038-B8BFC7289268}"/>
    <dataValidation type="list" allowBlank="1" showInputMessage="1" showErrorMessage="1" sqref="T54" xr:uid="{C33B7DC4-AD05-4F00-B969-F90D79714B4F}">
      <formula1>IF(N53="Gas", Finaloption, IF(N53="Electric", Systemtypes, INDIRECT("Z319")))</formula1>
    </dataValidation>
    <dataValidation type="list" allowBlank="1" showInputMessage="1" showErrorMessage="1" sqref="AQ64" xr:uid="{188270AE-FE11-4003-A6AD-4A9F3969E88B}">
      <formula1>Finaloption</formula1>
    </dataValidation>
    <dataValidation type="list" allowBlank="1" showInputMessage="1" showErrorMessage="1" sqref="Y53:AB54" xr:uid="{CC407DEB-E67E-4D13-9D03-856A6FA54C07}">
      <formula1>$P$148:$P$157</formula1>
    </dataValidation>
  </dataValidations>
  <printOptions horizontalCentered="1" verticalCentered="1"/>
  <pageMargins left="0.5" right="0.5" top="0.4" bottom="0.35" header="0" footer="0"/>
  <pageSetup scale="71" fitToHeight="0" orientation="portrait" r:id="rId1"/>
  <headerFooter alignWithMargins="0"/>
  <rowBreaks count="2" manualBreakCount="2">
    <brk id="49" min="3" max="40" man="1"/>
    <brk id="103" min="3"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56489" r:id="rId4" name="Check Box 169">
              <controlPr locked="0" defaultSize="0" autoFill="0" autoLine="0" autoPict="0">
                <anchor moveWithCells="1">
                  <from>
                    <xdr:col>27</xdr:col>
                    <xdr:colOff>137160</xdr:colOff>
                    <xdr:row>8</xdr:row>
                    <xdr:rowOff>45720</xdr:rowOff>
                  </from>
                  <to>
                    <xdr:col>29</xdr:col>
                    <xdr:colOff>609600</xdr:colOff>
                    <xdr:row>9</xdr:row>
                    <xdr:rowOff>60960</xdr:rowOff>
                  </to>
                </anchor>
              </controlPr>
            </control>
          </mc:Choice>
        </mc:AlternateContent>
        <mc:AlternateContent xmlns:mc="http://schemas.openxmlformats.org/markup-compatibility/2006">
          <mc:Choice Requires="x14">
            <control shapeId="56491" r:id="rId5" name="Check Box 171">
              <controlPr locked="0" defaultSize="0" autoFill="0" autoLine="0" autoPict="0">
                <anchor moveWithCells="1">
                  <from>
                    <xdr:col>34</xdr:col>
                    <xdr:colOff>175260</xdr:colOff>
                    <xdr:row>9</xdr:row>
                    <xdr:rowOff>0</xdr:rowOff>
                  </from>
                  <to>
                    <xdr:col>39</xdr:col>
                    <xdr:colOff>251460</xdr:colOff>
                    <xdr:row>10</xdr:row>
                    <xdr:rowOff>22860</xdr:rowOff>
                  </to>
                </anchor>
              </controlPr>
            </control>
          </mc:Choice>
        </mc:AlternateContent>
        <mc:AlternateContent xmlns:mc="http://schemas.openxmlformats.org/markup-compatibility/2006">
          <mc:Choice Requires="x14">
            <control shapeId="56492" r:id="rId6" name="Check Box 172">
              <controlPr defaultSize="0" autoFill="0" autoLine="0" autoPict="0">
                <anchor moveWithCells="1">
                  <from>
                    <xdr:col>27</xdr:col>
                    <xdr:colOff>137160</xdr:colOff>
                    <xdr:row>9</xdr:row>
                    <xdr:rowOff>0</xdr:rowOff>
                  </from>
                  <to>
                    <xdr:col>29</xdr:col>
                    <xdr:colOff>350520</xdr:colOff>
                    <xdr:row>10</xdr:row>
                    <xdr:rowOff>22860</xdr:rowOff>
                  </to>
                </anchor>
              </controlPr>
            </control>
          </mc:Choice>
        </mc:AlternateContent>
        <mc:AlternateContent xmlns:mc="http://schemas.openxmlformats.org/markup-compatibility/2006">
          <mc:Choice Requires="x14">
            <control shapeId="56505" r:id="rId7" name="Check Box 185">
              <controlPr locked="0" defaultSize="0" autoFill="0" autoLine="0" autoPict="0">
                <anchor moveWithCells="1">
                  <from>
                    <xdr:col>34</xdr:col>
                    <xdr:colOff>175260</xdr:colOff>
                    <xdr:row>8</xdr:row>
                    <xdr:rowOff>22860</xdr:rowOff>
                  </from>
                  <to>
                    <xdr:col>39</xdr:col>
                    <xdr:colOff>137160</xdr:colOff>
                    <xdr:row>9</xdr:row>
                    <xdr:rowOff>38100</xdr:rowOff>
                  </to>
                </anchor>
              </controlPr>
            </control>
          </mc:Choice>
        </mc:AlternateContent>
        <mc:AlternateContent xmlns:mc="http://schemas.openxmlformats.org/markup-compatibility/2006">
          <mc:Choice Requires="x14">
            <control shapeId="56507" r:id="rId8" name="Button 187">
              <controlPr defaultSize="0" print="0" autoFill="0" autoPict="0" macro="[0]!Button187_Click">
                <anchor moveWithCells="1" sizeWithCells="1">
                  <from>
                    <xdr:col>9</xdr:col>
                    <xdr:colOff>144780</xdr:colOff>
                    <xdr:row>140</xdr:row>
                    <xdr:rowOff>68580</xdr:rowOff>
                  </from>
                  <to>
                    <xdr:col>12</xdr:col>
                    <xdr:colOff>144780</xdr:colOff>
                    <xdr:row>141</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EBE52-8394-4217-BFCA-C53A45783D4D}">
  <sheetPr codeName="Sheet4">
    <tabColor theme="9" tint="0.59999389629810485"/>
  </sheetPr>
  <dimension ref="A1:SG293"/>
  <sheetViews>
    <sheetView showGridLines="0" topLeftCell="D104" zoomScale="130" zoomScaleNormal="130" workbookViewId="0">
      <selection activeCell="AA123" sqref="AA123:AI124"/>
    </sheetView>
  </sheetViews>
  <sheetFormatPr defaultColWidth="9.21875" defaultRowHeight="13.2" x14ac:dyDescent="0.25"/>
  <cols>
    <col min="1" max="1" width="2.5546875" style="318" customWidth="1"/>
    <col min="2" max="2" width="2.21875" style="318" customWidth="1"/>
    <col min="3" max="3" width="2.44140625" style="318" customWidth="1"/>
    <col min="4" max="4" width="1.77734375" style="318" customWidth="1"/>
    <col min="5" max="5" width="4.77734375" style="318" customWidth="1"/>
    <col min="6" max="6" width="3.21875" style="318" customWidth="1"/>
    <col min="7" max="7" width="4.21875" style="318" customWidth="1"/>
    <col min="8" max="8" width="5.21875" style="318" customWidth="1"/>
    <col min="9" max="9" width="4.21875" style="318" customWidth="1"/>
    <col min="10" max="10" width="7" style="318" customWidth="1"/>
    <col min="11" max="13" width="3.21875" style="318" customWidth="1"/>
    <col min="14" max="14" width="6.44140625" style="318" customWidth="1"/>
    <col min="15" max="15" width="3.21875" style="318" customWidth="1"/>
    <col min="16" max="16" width="6" style="318" customWidth="1"/>
    <col min="17" max="19" width="3.21875" style="318" customWidth="1"/>
    <col min="20" max="20" width="7" style="318" customWidth="1"/>
    <col min="21" max="21" width="3.21875" style="318" hidden="1" customWidth="1"/>
    <col min="22" max="22" width="6.44140625" style="318" customWidth="1"/>
    <col min="23" max="23" width="5.109375" style="318" customWidth="1"/>
    <col min="24" max="24" width="5.77734375" style="318" customWidth="1"/>
    <col min="25" max="25" width="11.5546875" style="318" customWidth="1"/>
    <col min="26" max="34" width="3.21875" style="318" customWidth="1"/>
    <col min="35" max="35" width="18.88671875" style="318" customWidth="1"/>
    <col min="36" max="37" width="3.21875" style="318" customWidth="1"/>
    <col min="38" max="38" width="4.5546875" style="318" customWidth="1"/>
    <col min="39" max="16384" width="9.21875" style="318"/>
  </cols>
  <sheetData>
    <row r="1" spans="1:65" ht="13.8" thickBot="1" x14ac:dyDescent="0.3">
      <c r="A1" s="578"/>
      <c r="B1" s="578"/>
      <c r="C1" s="578"/>
      <c r="D1" s="578"/>
      <c r="E1" s="578"/>
      <c r="F1" s="578"/>
      <c r="G1" s="578"/>
      <c r="H1" s="578"/>
      <c r="I1" s="578"/>
      <c r="J1" s="578"/>
      <c r="K1" s="578"/>
      <c r="L1" s="578"/>
      <c r="M1" s="578"/>
      <c r="N1" s="578"/>
      <c r="O1" s="578"/>
      <c r="P1" s="578"/>
      <c r="Q1" s="578"/>
      <c r="R1" s="578"/>
      <c r="S1" s="578"/>
      <c r="T1" s="578"/>
      <c r="U1" s="578"/>
      <c r="V1" s="578"/>
      <c r="W1" s="578"/>
      <c r="X1" s="578"/>
      <c r="Y1" s="578"/>
      <c r="Z1" s="578"/>
      <c r="AA1" s="578"/>
      <c r="AB1" s="578"/>
      <c r="AC1" s="578"/>
      <c r="AD1" s="578"/>
      <c r="AE1" s="578"/>
      <c r="AF1" s="578"/>
      <c r="AG1" s="578"/>
      <c r="AH1" s="578"/>
      <c r="AI1" s="578"/>
    </row>
    <row r="2" spans="1:65" ht="12.75" customHeight="1" x14ac:dyDescent="0.25">
      <c r="A2" s="578"/>
      <c r="B2" s="578"/>
      <c r="C2" s="579"/>
      <c r="D2" s="1492"/>
      <c r="E2" s="1493"/>
      <c r="F2" s="1493"/>
      <c r="G2" s="1493"/>
      <c r="H2" s="580"/>
      <c r="I2" s="1498" t="s">
        <v>576</v>
      </c>
      <c r="J2" s="1499"/>
      <c r="K2" s="1499"/>
      <c r="L2" s="1499"/>
      <c r="M2" s="1499"/>
      <c r="N2" s="1499"/>
      <c r="O2" s="1499"/>
      <c r="P2" s="1499"/>
      <c r="Q2" s="1499"/>
      <c r="R2" s="1499"/>
      <c r="S2" s="1499"/>
      <c r="T2" s="1499"/>
      <c r="U2" s="1499"/>
      <c r="V2" s="1499"/>
      <c r="W2" s="1499"/>
      <c r="X2" s="1499"/>
      <c r="Y2" s="1499"/>
      <c r="Z2" s="1499"/>
      <c r="AA2" s="1499"/>
      <c r="AB2" s="1499"/>
      <c r="AC2" s="1499"/>
      <c r="AD2" s="1499"/>
      <c r="AE2" s="1500"/>
      <c r="AF2" s="936" t="s">
        <v>87</v>
      </c>
      <c r="AG2" s="936"/>
      <c r="AH2" s="936"/>
      <c r="AI2" s="1507"/>
    </row>
    <row r="3" spans="1:65" ht="12.75" customHeight="1" x14ac:dyDescent="0.25">
      <c r="A3" s="1508"/>
      <c r="B3" s="1508"/>
      <c r="C3" s="579"/>
      <c r="D3" s="1494"/>
      <c r="E3" s="1495"/>
      <c r="F3" s="1495"/>
      <c r="G3" s="1495"/>
      <c r="H3" s="581"/>
      <c r="I3" s="1501"/>
      <c r="J3" s="1502"/>
      <c r="K3" s="1502"/>
      <c r="L3" s="1502"/>
      <c r="M3" s="1502"/>
      <c r="N3" s="1502"/>
      <c r="O3" s="1502"/>
      <c r="P3" s="1502"/>
      <c r="Q3" s="1502"/>
      <c r="R3" s="1502"/>
      <c r="S3" s="1502"/>
      <c r="T3" s="1502"/>
      <c r="U3" s="1502"/>
      <c r="V3" s="1502"/>
      <c r="W3" s="1502"/>
      <c r="X3" s="1502"/>
      <c r="Y3" s="1502"/>
      <c r="Z3" s="1502"/>
      <c r="AA3" s="1502"/>
      <c r="AB3" s="1502"/>
      <c r="AC3" s="1502"/>
      <c r="AD3" s="1502"/>
      <c r="AE3" s="1503"/>
      <c r="AF3" s="1509">
        <v>4</v>
      </c>
      <c r="AG3" s="1509"/>
      <c r="AH3" s="1509"/>
      <c r="AI3" s="1510"/>
    </row>
    <row r="4" spans="1:65" ht="13.5" customHeight="1" thickBot="1" x14ac:dyDescent="0.3">
      <c r="A4" s="1508"/>
      <c r="B4" s="1508"/>
      <c r="C4" s="582"/>
      <c r="D4" s="1496"/>
      <c r="E4" s="1497"/>
      <c r="F4" s="1497"/>
      <c r="G4" s="1497"/>
      <c r="H4" s="583"/>
      <c r="I4" s="1504"/>
      <c r="J4" s="1505"/>
      <c r="K4" s="1505"/>
      <c r="L4" s="1505"/>
      <c r="M4" s="1505"/>
      <c r="N4" s="1505"/>
      <c r="O4" s="1505"/>
      <c r="P4" s="1505"/>
      <c r="Q4" s="1505"/>
      <c r="R4" s="1505"/>
      <c r="S4" s="1505"/>
      <c r="T4" s="1505"/>
      <c r="U4" s="1505"/>
      <c r="V4" s="1505"/>
      <c r="W4" s="1505"/>
      <c r="X4" s="1505"/>
      <c r="Y4" s="1505"/>
      <c r="Z4" s="1505"/>
      <c r="AA4" s="1505"/>
      <c r="AB4" s="1505"/>
      <c r="AC4" s="1505"/>
      <c r="AD4" s="1505"/>
      <c r="AE4" s="1506"/>
      <c r="AF4" s="938" t="s">
        <v>458</v>
      </c>
      <c r="AG4" s="938"/>
      <c r="AH4" s="938"/>
      <c r="AI4" s="1511"/>
      <c r="AL4" s="319"/>
    </row>
    <row r="5" spans="1:65" ht="29.25" customHeight="1" x14ac:dyDescent="0.25">
      <c r="A5" s="1508"/>
      <c r="B5" s="1508"/>
      <c r="C5" s="584"/>
      <c r="D5" s="1512" t="s">
        <v>273</v>
      </c>
      <c r="E5" s="1513"/>
      <c r="F5" s="1513"/>
      <c r="G5" s="1513"/>
      <c r="H5" s="1513"/>
      <c r="I5" s="1513"/>
      <c r="J5" s="1513"/>
      <c r="K5" s="1513"/>
      <c r="L5" s="1513"/>
      <c r="M5" s="1513"/>
      <c r="N5" s="1513"/>
      <c r="O5" s="1513"/>
      <c r="P5" s="1513"/>
      <c r="Q5" s="1513"/>
      <c r="R5" s="1513"/>
      <c r="S5" s="1513"/>
      <c r="T5" s="1513"/>
      <c r="U5" s="1513"/>
      <c r="V5" s="1513"/>
      <c r="W5" s="1513"/>
      <c r="X5" s="1513"/>
      <c r="Y5" s="1513"/>
      <c r="Z5" s="1513"/>
      <c r="AA5" s="1513"/>
      <c r="AB5" s="1513"/>
      <c r="AC5" s="1513"/>
      <c r="AD5" s="1513"/>
      <c r="AE5" s="1513"/>
      <c r="AF5" s="1513"/>
      <c r="AG5" s="1513"/>
      <c r="AH5" s="1513"/>
      <c r="AI5" s="1514"/>
      <c r="AL5" s="319"/>
      <c r="AM5" s="318" t="s">
        <v>22</v>
      </c>
    </row>
    <row r="6" spans="1:65" ht="18" customHeight="1" thickBot="1" x14ac:dyDescent="0.3">
      <c r="A6" s="578"/>
      <c r="B6" s="585"/>
      <c r="C6" s="586"/>
      <c r="D6" s="1534" t="s">
        <v>89</v>
      </c>
      <c r="E6" s="1535"/>
      <c r="F6" s="1535"/>
      <c r="G6" s="1535"/>
      <c r="H6" s="1535"/>
      <c r="I6" s="1535"/>
      <c r="J6" s="1535"/>
      <c r="K6" s="1535"/>
      <c r="L6" s="1535"/>
      <c r="M6" s="1535"/>
      <c r="N6" s="1535"/>
      <c r="O6" s="1535"/>
      <c r="P6" s="1535"/>
      <c r="Q6" s="1535"/>
      <c r="R6" s="1535"/>
      <c r="S6" s="1535"/>
      <c r="T6" s="1535"/>
      <c r="U6" s="1535"/>
      <c r="V6" s="1535"/>
      <c r="W6" s="1535"/>
      <c r="X6" s="1535"/>
      <c r="Y6" s="1535"/>
      <c r="Z6" s="1535"/>
      <c r="AA6" s="1535"/>
      <c r="AB6" s="1535"/>
      <c r="AC6" s="1535"/>
      <c r="AD6" s="1535"/>
      <c r="AE6" s="1535"/>
      <c r="AF6" s="1535"/>
      <c r="AG6" s="1535"/>
      <c r="AH6" s="1535"/>
      <c r="AI6" s="1536"/>
    </row>
    <row r="7" spans="1:65" ht="6" customHeight="1" x14ac:dyDescent="0.25">
      <c r="A7" s="578"/>
      <c r="B7" s="585"/>
      <c r="C7" s="586"/>
      <c r="D7" s="587"/>
      <c r="E7" s="588"/>
      <c r="F7" s="588"/>
      <c r="G7" s="588"/>
      <c r="H7" s="588"/>
      <c r="I7" s="588"/>
      <c r="J7" s="588"/>
      <c r="K7" s="588"/>
      <c r="L7" s="588"/>
      <c r="M7" s="588"/>
      <c r="N7" s="588"/>
      <c r="O7" s="588"/>
      <c r="P7" s="588"/>
      <c r="Q7" s="588"/>
      <c r="R7" s="588"/>
      <c r="S7" s="588"/>
      <c r="T7" s="588"/>
      <c r="U7" s="588"/>
      <c r="V7" s="588"/>
      <c r="W7" s="588"/>
      <c r="X7" s="588"/>
      <c r="Y7" s="588"/>
      <c r="Z7" s="588"/>
      <c r="AA7" s="588"/>
      <c r="AB7" s="588"/>
      <c r="AC7" s="588"/>
      <c r="AD7" s="588"/>
      <c r="AE7" s="588"/>
      <c r="AF7" s="588"/>
      <c r="AG7" s="588"/>
      <c r="AH7" s="588"/>
      <c r="AI7" s="589"/>
    </row>
    <row r="8" spans="1:65" ht="15" customHeight="1" x14ac:dyDescent="0.25">
      <c r="A8" s="578"/>
      <c r="B8" s="585"/>
      <c r="C8" s="586"/>
      <c r="D8" s="590"/>
      <c r="E8" s="1177" t="s">
        <v>274</v>
      </c>
      <c r="F8" s="1177"/>
      <c r="G8" s="1177"/>
      <c r="H8" s="1178"/>
      <c r="I8" s="1537"/>
      <c r="J8" s="1538"/>
      <c r="K8" s="1538"/>
      <c r="L8" s="1538"/>
      <c r="M8" s="1538"/>
      <c r="N8" s="1538"/>
      <c r="O8" s="1538"/>
      <c r="P8" s="1538"/>
      <c r="Q8" s="1538"/>
      <c r="R8" s="1539"/>
      <c r="S8" s="591"/>
      <c r="T8" s="592"/>
      <c r="U8" s="592"/>
      <c r="V8" s="592"/>
      <c r="W8" s="593"/>
      <c r="X8" s="594"/>
      <c r="Y8" s="593" t="s">
        <v>662</v>
      </c>
      <c r="Z8" s="1537"/>
      <c r="AA8" s="1538"/>
      <c r="AB8" s="1538"/>
      <c r="AC8" s="1538"/>
      <c r="AD8" s="1538"/>
      <c r="AE8" s="1538"/>
      <c r="AF8" s="1538"/>
      <c r="AG8" s="1538"/>
      <c r="AH8" s="1538"/>
      <c r="AI8" s="1540"/>
    </row>
    <row r="9" spans="1:65" ht="15" customHeight="1" x14ac:dyDescent="0.25">
      <c r="A9" s="578"/>
      <c r="B9" s="595" t="s">
        <v>90</v>
      </c>
      <c r="C9" s="586"/>
      <c r="D9" s="590"/>
      <c r="E9" s="1177" t="s">
        <v>275</v>
      </c>
      <c r="F9" s="1177"/>
      <c r="G9" s="1177"/>
      <c r="H9" s="1178"/>
      <c r="I9" s="1541" t="s">
        <v>216</v>
      </c>
      <c r="J9" s="1542"/>
      <c r="K9" s="1542"/>
      <c r="L9" s="1542"/>
      <c r="M9" s="1542"/>
      <c r="N9" s="1542"/>
      <c r="O9" s="1542"/>
      <c r="P9" s="1542"/>
      <c r="Q9" s="1542"/>
      <c r="R9" s="1543"/>
      <c r="S9" s="591"/>
      <c r="T9" s="592"/>
      <c r="U9" s="592"/>
      <c r="V9" s="592"/>
      <c r="W9" s="593"/>
      <c r="X9" s="594"/>
      <c r="Y9" s="593" t="s">
        <v>276</v>
      </c>
      <c r="Z9" s="1541"/>
      <c r="AA9" s="1542"/>
      <c r="AB9" s="1542"/>
      <c r="AC9" s="1542"/>
      <c r="AD9" s="1542"/>
      <c r="AE9" s="1542"/>
      <c r="AF9" s="1542"/>
      <c r="AG9" s="1542"/>
      <c r="AH9" s="1542"/>
      <c r="AI9" s="1544"/>
    </row>
    <row r="10" spans="1:65" ht="8.25" customHeight="1" x14ac:dyDescent="0.25">
      <c r="A10" s="578"/>
      <c r="B10" s="585"/>
      <c r="C10" s="596"/>
      <c r="D10" s="597"/>
      <c r="E10" s="598"/>
      <c r="F10" s="598" t="s">
        <v>22</v>
      </c>
      <c r="G10" s="598"/>
      <c r="H10" s="598" t="s">
        <v>22</v>
      </c>
      <c r="I10" s="598"/>
      <c r="J10" s="598"/>
      <c r="K10" s="598" t="s">
        <v>22</v>
      </c>
      <c r="L10" s="598"/>
      <c r="M10" s="598"/>
      <c r="N10" s="598"/>
      <c r="O10" s="598"/>
      <c r="P10" s="598"/>
      <c r="Q10" s="598"/>
      <c r="R10" s="598"/>
      <c r="S10" s="598"/>
      <c r="T10" s="598"/>
      <c r="U10" s="598"/>
      <c r="V10" s="598"/>
      <c r="W10" s="598"/>
      <c r="X10" s="598" t="s">
        <v>22</v>
      </c>
      <c r="Y10" s="598" t="s">
        <v>22</v>
      </c>
      <c r="Z10" s="598"/>
      <c r="AA10" s="598" t="s">
        <v>22</v>
      </c>
      <c r="AB10" s="598"/>
      <c r="AC10" s="598" t="s">
        <v>22</v>
      </c>
      <c r="AD10" s="598"/>
      <c r="AE10" s="598"/>
      <c r="AF10" s="598"/>
      <c r="AG10" s="598"/>
      <c r="AH10" s="598"/>
      <c r="AI10" s="599"/>
      <c r="AJ10" s="325"/>
      <c r="AK10" s="325"/>
    </row>
    <row r="11" spans="1:65" ht="17.25" customHeight="1" thickBot="1" x14ac:dyDescent="0.3">
      <c r="A11" s="578"/>
      <c r="B11" s="585"/>
      <c r="C11" s="586"/>
      <c r="D11" s="1515" t="s">
        <v>277</v>
      </c>
      <c r="E11" s="1516"/>
      <c r="F11" s="1516"/>
      <c r="G11" s="1516"/>
      <c r="H11" s="1516"/>
      <c r="I11" s="1516"/>
      <c r="J11" s="1516"/>
      <c r="K11" s="1516"/>
      <c r="L11" s="1516"/>
      <c r="M11" s="1516"/>
      <c r="N11" s="1516"/>
      <c r="O11" s="1516"/>
      <c r="P11" s="1516"/>
      <c r="Q11" s="1516"/>
      <c r="R11" s="1516"/>
      <c r="S11" s="1516"/>
      <c r="T11" s="1516"/>
      <c r="U11" s="1516"/>
      <c r="V11" s="1516"/>
      <c r="W11" s="1516"/>
      <c r="X11" s="1516"/>
      <c r="Y11" s="1516"/>
      <c r="Z11" s="1516"/>
      <c r="AA11" s="1516"/>
      <c r="AB11" s="1516"/>
      <c r="AC11" s="1516"/>
      <c r="AD11" s="1516"/>
      <c r="AE11" s="1516"/>
      <c r="AF11" s="1516"/>
      <c r="AG11" s="1516"/>
      <c r="AH11" s="1516"/>
      <c r="AI11" s="1517"/>
      <c r="AJ11" s="326"/>
      <c r="AK11" s="325"/>
      <c r="AM11" s="318" t="s">
        <v>22</v>
      </c>
      <c r="AQ11" s="320"/>
      <c r="AR11" s="320"/>
      <c r="AS11" s="320"/>
      <c r="AT11" s="320"/>
      <c r="AU11" s="320"/>
      <c r="AV11" s="320"/>
      <c r="AW11" s="320"/>
      <c r="AX11" s="320"/>
      <c r="AY11" s="320"/>
      <c r="AZ11" s="320"/>
      <c r="BA11" s="320"/>
      <c r="BB11" s="320"/>
      <c r="BC11" s="320"/>
      <c r="BD11" s="320"/>
      <c r="BE11" s="320"/>
      <c r="BF11" s="320"/>
      <c r="BG11" s="320"/>
      <c r="BH11" s="320"/>
      <c r="BI11" s="320"/>
      <c r="BJ11" s="320"/>
      <c r="BK11" s="320"/>
      <c r="BL11" s="320"/>
      <c r="BM11" s="320"/>
    </row>
    <row r="12" spans="1:65" ht="13.5" customHeight="1" x14ac:dyDescent="0.25">
      <c r="A12" s="578"/>
      <c r="B12" s="585"/>
      <c r="C12" s="586"/>
      <c r="D12" s="1518" t="s">
        <v>508</v>
      </c>
      <c r="E12" s="1519"/>
      <c r="F12" s="1519"/>
      <c r="G12" s="1519"/>
      <c r="H12" s="1519"/>
      <c r="I12" s="1519"/>
      <c r="J12" s="1520"/>
      <c r="K12" s="1524" t="s">
        <v>514</v>
      </c>
      <c r="L12" s="1519"/>
      <c r="M12" s="1519"/>
      <c r="N12" s="1519"/>
      <c r="O12" s="1519"/>
      <c r="P12" s="1519"/>
      <c r="Q12" s="1519"/>
      <c r="R12" s="1519"/>
      <c r="S12" s="1519"/>
      <c r="T12" s="1519"/>
      <c r="U12" s="1520"/>
      <c r="V12" s="1526" t="s">
        <v>524</v>
      </c>
      <c r="W12" s="1527"/>
      <c r="X12" s="1527"/>
      <c r="Y12" s="1528"/>
      <c r="Z12" s="1524" t="s">
        <v>515</v>
      </c>
      <c r="AA12" s="1519"/>
      <c r="AB12" s="1519"/>
      <c r="AC12" s="1519"/>
      <c r="AD12" s="1519"/>
      <c r="AE12" s="1519"/>
      <c r="AF12" s="1519"/>
      <c r="AG12" s="1519"/>
      <c r="AH12" s="1519"/>
      <c r="AI12" s="1529"/>
      <c r="AJ12" s="326"/>
      <c r="AK12" s="325"/>
      <c r="AL12" s="320"/>
      <c r="AM12" s="321" t="s">
        <v>22</v>
      </c>
      <c r="AN12" s="320"/>
      <c r="AO12" s="320"/>
      <c r="AP12" s="320"/>
      <c r="AQ12" s="320"/>
      <c r="AR12" s="320"/>
      <c r="AS12" s="320"/>
      <c r="AT12" s="320"/>
      <c r="AU12" s="320"/>
      <c r="AV12" s="320"/>
      <c r="AW12" s="320"/>
      <c r="AX12" s="320"/>
      <c r="AY12" s="320"/>
      <c r="AZ12" s="320"/>
      <c r="BA12" s="320"/>
      <c r="BB12" s="320"/>
      <c r="BC12" s="320"/>
      <c r="BD12" s="320"/>
      <c r="BE12" s="320"/>
      <c r="BF12" s="320"/>
      <c r="BG12" s="320"/>
      <c r="BH12" s="320"/>
      <c r="BI12" s="320"/>
      <c r="BJ12" s="320"/>
      <c r="BK12" s="320"/>
      <c r="BL12" s="320"/>
      <c r="BM12" s="320"/>
    </row>
    <row r="13" spans="1:65" ht="13.5" customHeight="1" thickBot="1" x14ac:dyDescent="0.3">
      <c r="A13" s="578"/>
      <c r="B13" s="585"/>
      <c r="C13" s="586"/>
      <c r="D13" s="1521"/>
      <c r="E13" s="1522"/>
      <c r="F13" s="1522"/>
      <c r="G13" s="1522"/>
      <c r="H13" s="1522"/>
      <c r="I13" s="1522"/>
      <c r="J13" s="1523"/>
      <c r="K13" s="1525"/>
      <c r="L13" s="1522"/>
      <c r="M13" s="1522"/>
      <c r="N13" s="1522"/>
      <c r="O13" s="1522"/>
      <c r="P13" s="1522"/>
      <c r="Q13" s="1522"/>
      <c r="R13" s="1522"/>
      <c r="S13" s="1522"/>
      <c r="T13" s="1522"/>
      <c r="U13" s="1523"/>
      <c r="V13" s="1531" t="s">
        <v>559</v>
      </c>
      <c r="W13" s="1532"/>
      <c r="X13" s="1532"/>
      <c r="Y13" s="1533"/>
      <c r="Z13" s="1525"/>
      <c r="AA13" s="1522"/>
      <c r="AB13" s="1522"/>
      <c r="AC13" s="1522"/>
      <c r="AD13" s="1522"/>
      <c r="AE13" s="1522"/>
      <c r="AF13" s="1522"/>
      <c r="AG13" s="1522"/>
      <c r="AH13" s="1522"/>
      <c r="AI13" s="1530"/>
      <c r="AJ13" s="326"/>
      <c r="AK13" s="325"/>
      <c r="AM13" s="320"/>
      <c r="AN13" s="320"/>
      <c r="AO13" s="320"/>
      <c r="AP13" s="320"/>
      <c r="AQ13" s="320"/>
      <c r="AR13" s="320"/>
      <c r="AS13" s="320"/>
      <c r="AT13" s="320"/>
      <c r="AU13" s="320"/>
      <c r="AV13" s="320"/>
      <c r="AW13" s="320"/>
      <c r="AX13" s="320"/>
      <c r="AY13" s="320"/>
      <c r="AZ13" s="320"/>
      <c r="BA13" s="320"/>
      <c r="BB13" s="320"/>
      <c r="BC13" s="320"/>
      <c r="BD13" s="320"/>
      <c r="BE13" s="320"/>
      <c r="BF13" s="320"/>
      <c r="BG13" s="320"/>
      <c r="BH13" s="320"/>
      <c r="BI13" s="320"/>
      <c r="BJ13" s="320"/>
      <c r="BK13" s="320"/>
      <c r="BL13" s="320"/>
      <c r="BM13" s="320"/>
    </row>
    <row r="14" spans="1:65" ht="13.5" customHeight="1" x14ac:dyDescent="0.25">
      <c r="A14" s="578"/>
      <c r="B14" s="585"/>
      <c r="C14" s="586"/>
      <c r="D14" s="1458" t="s">
        <v>278</v>
      </c>
      <c r="E14" s="1459"/>
      <c r="F14" s="1459"/>
      <c r="G14" s="1459"/>
      <c r="H14" s="1459"/>
      <c r="I14" s="1459"/>
      <c r="J14" s="1459"/>
      <c r="K14" s="1459"/>
      <c r="L14" s="1459"/>
      <c r="M14" s="1459"/>
      <c r="N14" s="1459"/>
      <c r="O14" s="1459"/>
      <c r="P14" s="1459"/>
      <c r="Q14" s="1459"/>
      <c r="R14" s="1459"/>
      <c r="S14" s="1459"/>
      <c r="T14" s="1459"/>
      <c r="U14" s="1459"/>
      <c r="V14" s="1459"/>
      <c r="W14" s="1459"/>
      <c r="X14" s="1459"/>
      <c r="Y14" s="1459"/>
      <c r="Z14" s="1459"/>
      <c r="AA14" s="1459"/>
      <c r="AB14" s="1459"/>
      <c r="AC14" s="1459"/>
      <c r="AD14" s="1459"/>
      <c r="AE14" s="1459"/>
      <c r="AF14" s="1459"/>
      <c r="AG14" s="1459"/>
      <c r="AH14" s="1459"/>
      <c r="AI14" s="1460"/>
      <c r="AJ14" s="326"/>
      <c r="AK14" s="325"/>
      <c r="AM14" s="320"/>
      <c r="AN14" s="320"/>
      <c r="AO14" s="320"/>
      <c r="AP14" s="320"/>
      <c r="AQ14" s="320"/>
      <c r="AR14" s="320"/>
      <c r="AS14" s="320"/>
      <c r="AT14" s="320"/>
      <c r="AU14" s="320"/>
      <c r="AV14" s="320"/>
      <c r="AW14" s="320"/>
      <c r="AX14" s="320"/>
      <c r="AY14" s="320"/>
      <c r="AZ14" s="320"/>
      <c r="BA14" s="320"/>
      <c r="BB14" s="320"/>
      <c r="BC14" s="320"/>
      <c r="BD14" s="320"/>
      <c r="BE14" s="320"/>
      <c r="BF14" s="320"/>
      <c r="BG14" s="320"/>
      <c r="BH14" s="320"/>
      <c r="BI14" s="320"/>
      <c r="BJ14" s="320"/>
      <c r="BK14" s="320"/>
      <c r="BL14" s="320"/>
      <c r="BM14" s="320"/>
    </row>
    <row r="15" spans="1:65" ht="15" customHeight="1" x14ac:dyDescent="0.25">
      <c r="A15" s="578"/>
      <c r="B15" s="585"/>
      <c r="C15" s="586"/>
      <c r="D15" s="600" t="s">
        <v>509</v>
      </c>
      <c r="E15" s="601"/>
      <c r="F15" s="601"/>
      <c r="G15" s="601"/>
      <c r="H15" s="601"/>
      <c r="I15" s="601"/>
      <c r="J15" s="602"/>
      <c r="K15" s="1490"/>
      <c r="L15" s="1400"/>
      <c r="M15" s="1400"/>
      <c r="N15" s="1400"/>
      <c r="O15" s="1400"/>
      <c r="P15" s="1400"/>
      <c r="Q15" s="1400"/>
      <c r="R15" s="1400"/>
      <c r="S15" s="1400"/>
      <c r="T15" s="1400"/>
      <c r="U15" s="1440"/>
      <c r="V15" s="1491"/>
      <c r="W15" s="1410"/>
      <c r="X15" s="1410"/>
      <c r="Y15" s="1411"/>
      <c r="Z15" s="1416"/>
      <c r="AA15" s="1397"/>
      <c r="AB15" s="1397"/>
      <c r="AC15" s="1397"/>
      <c r="AD15" s="1397"/>
      <c r="AE15" s="1397"/>
      <c r="AF15" s="1397"/>
      <c r="AG15" s="1397"/>
      <c r="AH15" s="1397"/>
      <c r="AI15" s="1398"/>
      <c r="AJ15" s="326"/>
      <c r="AK15" s="325"/>
      <c r="AL15" s="320"/>
      <c r="AM15" s="577"/>
      <c r="AN15" s="320"/>
      <c r="AO15" s="320"/>
      <c r="AP15" s="320"/>
      <c r="AQ15" s="320"/>
      <c r="AR15" s="320"/>
      <c r="AS15" s="320"/>
      <c r="AT15" s="320"/>
      <c r="AU15" s="320"/>
      <c r="AV15" s="320"/>
      <c r="AW15" s="320"/>
      <c r="AX15" s="320"/>
      <c r="AY15" s="320"/>
      <c r="AZ15" s="320"/>
      <c r="BA15" s="320"/>
      <c r="BB15" s="320"/>
      <c r="BC15" s="320"/>
      <c r="BD15" s="320"/>
      <c r="BE15" s="320"/>
      <c r="BF15" s="320"/>
      <c r="BG15" s="320"/>
      <c r="BH15" s="320"/>
      <c r="BI15" s="320"/>
      <c r="BJ15" s="320"/>
      <c r="BK15" s="320"/>
      <c r="BL15" s="320"/>
      <c r="BM15" s="320"/>
    </row>
    <row r="16" spans="1:65" ht="15" customHeight="1" x14ac:dyDescent="0.25">
      <c r="A16" s="578"/>
      <c r="B16" s="585"/>
      <c r="C16" s="586"/>
      <c r="D16" s="1179" t="str">
        <f>IF($I$9=$D$163,Q234,IF($I$9=$D$162,Q200,Q166))</f>
        <v xml:space="preserve">RSI 3.85(Minimum R22 eff.) </v>
      </c>
      <c r="E16" s="1180"/>
      <c r="F16" s="1180"/>
      <c r="G16" s="1180"/>
      <c r="H16" s="1180"/>
      <c r="I16" s="1180"/>
      <c r="J16" s="1181"/>
      <c r="K16" s="1285"/>
      <c r="L16" s="1441"/>
      <c r="M16" s="1441"/>
      <c r="N16" s="1441"/>
      <c r="O16" s="1441"/>
      <c r="P16" s="1441"/>
      <c r="Q16" s="1441"/>
      <c r="R16" s="1441"/>
      <c r="S16" s="1441"/>
      <c r="T16" s="1441"/>
      <c r="U16" s="1286"/>
      <c r="V16" s="1412"/>
      <c r="W16" s="1413"/>
      <c r="X16" s="1413"/>
      <c r="Y16" s="1414"/>
      <c r="Z16" s="1289"/>
      <c r="AA16" s="1177"/>
      <c r="AB16" s="1177"/>
      <c r="AC16" s="1177"/>
      <c r="AD16" s="1177"/>
      <c r="AE16" s="1177"/>
      <c r="AF16" s="1177"/>
      <c r="AG16" s="1177"/>
      <c r="AH16" s="1177"/>
      <c r="AI16" s="1291"/>
      <c r="AJ16" s="326"/>
      <c r="AK16" s="325"/>
      <c r="AR16" s="320"/>
      <c r="AS16" s="320"/>
      <c r="AT16" s="320"/>
      <c r="AU16" s="320"/>
      <c r="AV16" s="320"/>
      <c r="AW16" s="320"/>
      <c r="AX16" s="320"/>
      <c r="AY16" s="320"/>
      <c r="AZ16" s="320"/>
      <c r="BA16" s="320"/>
      <c r="BB16" s="320"/>
      <c r="BC16" s="320"/>
      <c r="BD16" s="320"/>
      <c r="BE16" s="320"/>
      <c r="BF16" s="320"/>
      <c r="BG16" s="320"/>
      <c r="BH16" s="320"/>
      <c r="BI16" s="320"/>
      <c r="BJ16" s="320"/>
      <c r="BK16" s="320"/>
      <c r="BL16" s="320"/>
      <c r="BM16" s="320"/>
    </row>
    <row r="17" spans="1:65" ht="15" customHeight="1" x14ac:dyDescent="0.25">
      <c r="A17" s="578"/>
      <c r="B17" s="585"/>
      <c r="C17" s="586"/>
      <c r="D17" s="603"/>
      <c r="E17" s="604"/>
      <c r="F17" s="604"/>
      <c r="G17" s="604"/>
      <c r="H17" s="604"/>
      <c r="I17" s="604"/>
      <c r="J17" s="605"/>
      <c r="K17" s="1442"/>
      <c r="L17" s="1443"/>
      <c r="M17" s="1443"/>
      <c r="N17" s="1443"/>
      <c r="O17" s="1443"/>
      <c r="P17" s="1443"/>
      <c r="Q17" s="1443"/>
      <c r="R17" s="1443"/>
      <c r="S17" s="1443"/>
      <c r="T17" s="1443"/>
      <c r="U17" s="1444"/>
      <c r="V17" s="1436"/>
      <c r="W17" s="1437"/>
      <c r="X17" s="1437"/>
      <c r="Y17" s="1438"/>
      <c r="Z17" s="1417"/>
      <c r="AA17" s="1418"/>
      <c r="AB17" s="1418"/>
      <c r="AC17" s="1418"/>
      <c r="AD17" s="1418"/>
      <c r="AE17" s="1418"/>
      <c r="AF17" s="1418"/>
      <c r="AG17" s="1418"/>
      <c r="AH17" s="1418"/>
      <c r="AI17" s="1419"/>
      <c r="AJ17" s="326"/>
      <c r="AK17" s="325"/>
      <c r="AR17" s="320"/>
      <c r="AS17" s="320"/>
      <c r="AT17" s="320"/>
      <c r="AU17" s="320"/>
      <c r="AV17" s="320"/>
      <c r="AW17" s="320"/>
      <c r="AX17" s="320"/>
      <c r="AY17" s="320"/>
      <c r="AZ17" s="320"/>
      <c r="BA17" s="320"/>
      <c r="BB17" s="320"/>
      <c r="BC17" s="320"/>
      <c r="BD17" s="320"/>
      <c r="BE17" s="320"/>
      <c r="BF17" s="320"/>
      <c r="BG17" s="320"/>
      <c r="BH17" s="320"/>
      <c r="BI17" s="320"/>
      <c r="BJ17" s="320"/>
      <c r="BK17" s="320"/>
      <c r="BL17" s="320"/>
      <c r="BM17" s="320"/>
    </row>
    <row r="18" spans="1:65" ht="13.5" customHeight="1" x14ac:dyDescent="0.25">
      <c r="A18" s="578"/>
      <c r="B18" s="585"/>
      <c r="C18" s="586"/>
      <c r="D18" s="1392" t="s">
        <v>518</v>
      </c>
      <c r="E18" s="1393"/>
      <c r="F18" s="1393"/>
      <c r="G18" s="1393"/>
      <c r="H18" s="1393"/>
      <c r="I18" s="1393"/>
      <c r="J18" s="1432"/>
      <c r="K18" s="1490"/>
      <c r="L18" s="1400"/>
      <c r="M18" s="1400"/>
      <c r="N18" s="1400"/>
      <c r="O18" s="1400"/>
      <c r="P18" s="1400"/>
      <c r="Q18" s="1400"/>
      <c r="R18" s="1400"/>
      <c r="S18" s="1400"/>
      <c r="T18" s="1400"/>
      <c r="U18" s="1440"/>
      <c r="V18" s="1409"/>
      <c r="W18" s="1410"/>
      <c r="X18" s="1410"/>
      <c r="Y18" s="1411"/>
      <c r="Z18" s="1416"/>
      <c r="AA18" s="1397"/>
      <c r="AB18" s="1397"/>
      <c r="AC18" s="1397"/>
      <c r="AD18" s="1397"/>
      <c r="AE18" s="1397"/>
      <c r="AF18" s="1397"/>
      <c r="AG18" s="1397"/>
      <c r="AH18" s="1397"/>
      <c r="AI18" s="1398"/>
      <c r="AJ18" s="326"/>
      <c r="AK18" s="325"/>
      <c r="AR18" s="320"/>
      <c r="AS18" s="320"/>
      <c r="AT18" s="320"/>
      <c r="AU18" s="320"/>
      <c r="AV18" s="320"/>
      <c r="AW18" s="320"/>
      <c r="AX18" s="320"/>
      <c r="AY18" s="320"/>
      <c r="AZ18" s="320"/>
      <c r="BA18" s="320"/>
      <c r="BB18" s="320"/>
      <c r="BC18" s="320"/>
      <c r="BD18" s="320"/>
      <c r="BE18" s="320"/>
      <c r="BF18" s="320"/>
      <c r="BG18" s="320"/>
      <c r="BH18" s="320"/>
      <c r="BI18" s="320"/>
      <c r="BJ18" s="320"/>
      <c r="BK18" s="320"/>
      <c r="BL18" s="320"/>
      <c r="BM18" s="320"/>
    </row>
    <row r="19" spans="1:65" ht="13.5" customHeight="1" x14ac:dyDescent="0.25">
      <c r="A19" s="578"/>
      <c r="B19" s="585"/>
      <c r="C19" s="586"/>
      <c r="D19" s="1394"/>
      <c r="E19" s="1395"/>
      <c r="F19" s="1395"/>
      <c r="G19" s="1395"/>
      <c r="H19" s="1395"/>
      <c r="I19" s="1395"/>
      <c r="J19" s="1433"/>
      <c r="K19" s="1285"/>
      <c r="L19" s="1441"/>
      <c r="M19" s="1441"/>
      <c r="N19" s="1441"/>
      <c r="O19" s="1441"/>
      <c r="P19" s="1441"/>
      <c r="Q19" s="1441"/>
      <c r="R19" s="1441"/>
      <c r="S19" s="1441"/>
      <c r="T19" s="1441"/>
      <c r="U19" s="1286"/>
      <c r="V19" s="1412"/>
      <c r="W19" s="1413"/>
      <c r="X19" s="1413"/>
      <c r="Y19" s="1414"/>
      <c r="Z19" s="1289"/>
      <c r="AA19" s="1177"/>
      <c r="AB19" s="1177"/>
      <c r="AC19" s="1177"/>
      <c r="AD19" s="1177"/>
      <c r="AE19" s="1177"/>
      <c r="AF19" s="1177"/>
      <c r="AG19" s="1177"/>
      <c r="AH19" s="1177"/>
      <c r="AI19" s="1291"/>
      <c r="AJ19" s="326"/>
      <c r="AK19" s="325"/>
      <c r="AR19" s="320"/>
      <c r="AS19" s="320"/>
      <c r="AT19" s="320"/>
      <c r="AU19" s="320"/>
      <c r="AV19" s="320"/>
      <c r="AW19" s="320"/>
      <c r="AX19" s="320"/>
      <c r="AY19" s="320"/>
      <c r="AZ19" s="320"/>
      <c r="BA19" s="320"/>
      <c r="BB19" s="320"/>
      <c r="BC19" s="320"/>
      <c r="BD19" s="320"/>
      <c r="BE19" s="320"/>
      <c r="BF19" s="320"/>
      <c r="BG19" s="320"/>
      <c r="BH19" s="320"/>
      <c r="BI19" s="320"/>
      <c r="BJ19" s="320"/>
      <c r="BK19" s="320"/>
      <c r="BL19" s="320"/>
      <c r="BM19" s="320"/>
    </row>
    <row r="20" spans="1:65" ht="13.5" customHeight="1" x14ac:dyDescent="0.25">
      <c r="A20" s="578"/>
      <c r="B20" s="585"/>
      <c r="C20" s="586"/>
      <c r="D20" s="1455" t="str">
        <f>IF($I$9=$D$163,Q236,IF($I$9=$D$162,Q202,Q168))</f>
        <v xml:space="preserve">RSI 3.85(Minimum R22 eff.) </v>
      </c>
      <c r="E20" s="1456"/>
      <c r="F20" s="1456"/>
      <c r="G20" s="1456"/>
      <c r="H20" s="1456"/>
      <c r="I20" s="1456"/>
      <c r="J20" s="1457"/>
      <c r="K20" s="1442"/>
      <c r="L20" s="1443"/>
      <c r="M20" s="1443"/>
      <c r="N20" s="1443"/>
      <c r="O20" s="1443"/>
      <c r="P20" s="1443"/>
      <c r="Q20" s="1443"/>
      <c r="R20" s="1443"/>
      <c r="S20" s="1443"/>
      <c r="T20" s="1443"/>
      <c r="U20" s="1444"/>
      <c r="V20" s="1436"/>
      <c r="W20" s="1437"/>
      <c r="X20" s="1437"/>
      <c r="Y20" s="1438"/>
      <c r="Z20" s="1417"/>
      <c r="AA20" s="1418"/>
      <c r="AB20" s="1418"/>
      <c r="AC20" s="1418"/>
      <c r="AD20" s="1418"/>
      <c r="AE20" s="1418"/>
      <c r="AF20" s="1418"/>
      <c r="AG20" s="1418"/>
      <c r="AH20" s="1418"/>
      <c r="AI20" s="1419"/>
      <c r="AJ20" s="326"/>
      <c r="AK20" s="325"/>
      <c r="AR20" s="320"/>
      <c r="AS20" s="320"/>
      <c r="AT20" s="320"/>
      <c r="AU20" s="320"/>
      <c r="AV20" s="320"/>
      <c r="AW20" s="320"/>
      <c r="AX20" s="320"/>
      <c r="AY20" s="320"/>
      <c r="AZ20" s="320"/>
      <c r="BA20" s="320"/>
      <c r="BB20" s="320"/>
      <c r="BC20" s="320"/>
      <c r="BD20" s="320"/>
      <c r="BE20" s="320"/>
      <c r="BF20" s="320"/>
      <c r="BG20" s="320"/>
      <c r="BH20" s="320"/>
      <c r="BI20" s="320"/>
      <c r="BJ20" s="320"/>
      <c r="BK20" s="320"/>
      <c r="BL20" s="320"/>
      <c r="BM20" s="320"/>
    </row>
    <row r="21" spans="1:65" ht="13.5" customHeight="1" x14ac:dyDescent="0.25">
      <c r="A21" s="578"/>
      <c r="B21" s="585"/>
      <c r="C21" s="586"/>
      <c r="D21" s="1487" t="s">
        <v>510</v>
      </c>
      <c r="E21" s="1488"/>
      <c r="F21" s="1488"/>
      <c r="G21" s="1488"/>
      <c r="H21" s="1488"/>
      <c r="I21" s="1488"/>
      <c r="J21" s="1489"/>
      <c r="K21" s="1439"/>
      <c r="L21" s="1400"/>
      <c r="M21" s="1400"/>
      <c r="N21" s="1400"/>
      <c r="O21" s="1400"/>
      <c r="P21" s="1400"/>
      <c r="Q21" s="1400"/>
      <c r="R21" s="1400"/>
      <c r="S21" s="1400"/>
      <c r="T21" s="1400"/>
      <c r="U21" s="1440"/>
      <c r="V21" s="1409"/>
      <c r="W21" s="1410"/>
      <c r="X21" s="1410"/>
      <c r="Y21" s="1411"/>
      <c r="Z21" s="1416"/>
      <c r="AA21" s="1397"/>
      <c r="AB21" s="1397"/>
      <c r="AC21" s="1397"/>
      <c r="AD21" s="1397"/>
      <c r="AE21" s="1397"/>
      <c r="AF21" s="1397"/>
      <c r="AG21" s="1397"/>
      <c r="AH21" s="1397"/>
      <c r="AI21" s="1398"/>
      <c r="AJ21" s="326"/>
      <c r="AK21" s="325"/>
      <c r="AR21" s="320"/>
      <c r="AS21" s="320"/>
      <c r="AT21" s="320"/>
      <c r="AU21" s="320"/>
      <c r="AV21" s="320"/>
      <c r="AW21" s="320"/>
      <c r="AX21" s="320"/>
      <c r="AY21" s="320"/>
      <c r="AZ21" s="320"/>
      <c r="BA21" s="320"/>
      <c r="BB21" s="320"/>
      <c r="BC21" s="320"/>
      <c r="BD21" s="320"/>
      <c r="BE21" s="320"/>
      <c r="BF21" s="320"/>
      <c r="BG21" s="320"/>
      <c r="BH21" s="320"/>
      <c r="BI21" s="320"/>
      <c r="BJ21" s="320"/>
      <c r="BK21" s="320"/>
      <c r="BL21" s="320"/>
      <c r="BM21" s="320"/>
    </row>
    <row r="22" spans="1:65" ht="13.5" customHeight="1" x14ac:dyDescent="0.25">
      <c r="A22" s="578"/>
      <c r="B22" s="585"/>
      <c r="C22" s="586"/>
      <c r="D22" s="1182" t="str">
        <f>IF($I$9=$D$163,Q238,IF($I$9=$D$162,Q204,Q170))</f>
        <v>RSI 8.5(Minimum R48 eff.)</v>
      </c>
      <c r="E22" s="1481"/>
      <c r="F22" s="1481"/>
      <c r="G22" s="1481"/>
      <c r="H22" s="1481"/>
      <c r="I22" s="1481"/>
      <c r="J22" s="1454"/>
      <c r="K22" s="1285"/>
      <c r="L22" s="1441"/>
      <c r="M22" s="1441"/>
      <c r="N22" s="1441"/>
      <c r="O22" s="1441"/>
      <c r="P22" s="1441"/>
      <c r="Q22" s="1441"/>
      <c r="R22" s="1441"/>
      <c r="S22" s="1441"/>
      <c r="T22" s="1441"/>
      <c r="U22" s="1286"/>
      <c r="V22" s="1412"/>
      <c r="W22" s="1413"/>
      <c r="X22" s="1413"/>
      <c r="Y22" s="1414"/>
      <c r="Z22" s="1289"/>
      <c r="AA22" s="1177"/>
      <c r="AB22" s="1177"/>
      <c r="AC22" s="1177"/>
      <c r="AD22" s="1177"/>
      <c r="AE22" s="1177"/>
      <c r="AF22" s="1177"/>
      <c r="AG22" s="1177"/>
      <c r="AH22" s="1177"/>
      <c r="AI22" s="1291"/>
      <c r="AJ22" s="326"/>
      <c r="AK22" s="325"/>
      <c r="AR22" s="320"/>
      <c r="AS22" s="320"/>
      <c r="AT22" s="320"/>
      <c r="AU22" s="320"/>
      <c r="AV22" s="320"/>
      <c r="AW22" s="320"/>
      <c r="AX22" s="320"/>
      <c r="AY22" s="320"/>
      <c r="AZ22" s="320"/>
      <c r="BA22" s="320"/>
      <c r="BB22" s="320"/>
      <c r="BC22" s="320"/>
      <c r="BD22" s="320"/>
      <c r="BE22" s="320"/>
      <c r="BF22" s="320"/>
      <c r="BG22" s="320"/>
      <c r="BH22" s="320"/>
      <c r="BI22" s="320"/>
      <c r="BJ22" s="320"/>
      <c r="BK22" s="320"/>
      <c r="BL22" s="320"/>
      <c r="BM22" s="320"/>
    </row>
    <row r="23" spans="1:65" ht="15" customHeight="1" x14ac:dyDescent="0.25">
      <c r="A23" s="578"/>
      <c r="B23" s="585"/>
      <c r="C23" s="586"/>
      <c r="D23" s="1455"/>
      <c r="E23" s="1456"/>
      <c r="F23" s="1456"/>
      <c r="G23" s="1456"/>
      <c r="H23" s="1456"/>
      <c r="I23" s="1456"/>
      <c r="J23" s="1457"/>
      <c r="K23" s="1442"/>
      <c r="L23" s="1443"/>
      <c r="M23" s="1443"/>
      <c r="N23" s="1443"/>
      <c r="O23" s="1443"/>
      <c r="P23" s="1443"/>
      <c r="Q23" s="1443"/>
      <c r="R23" s="1443"/>
      <c r="S23" s="1443"/>
      <c r="T23" s="1443"/>
      <c r="U23" s="1444"/>
      <c r="V23" s="1436"/>
      <c r="W23" s="1437"/>
      <c r="X23" s="1437"/>
      <c r="Y23" s="1438"/>
      <c r="Z23" s="1417"/>
      <c r="AA23" s="1418"/>
      <c r="AB23" s="1418"/>
      <c r="AC23" s="1418"/>
      <c r="AD23" s="1418"/>
      <c r="AE23" s="1418"/>
      <c r="AF23" s="1418"/>
      <c r="AG23" s="1418"/>
      <c r="AH23" s="1418"/>
      <c r="AI23" s="1419"/>
      <c r="AJ23" s="326"/>
      <c r="AK23" s="325"/>
      <c r="AR23" s="320"/>
      <c r="AS23" s="320"/>
      <c r="AT23" s="320"/>
      <c r="AU23" s="320"/>
      <c r="AV23" s="320"/>
      <c r="AW23" s="320"/>
      <c r="AX23" s="320"/>
      <c r="AY23" s="320"/>
      <c r="AZ23" s="320"/>
      <c r="BA23" s="320"/>
      <c r="BB23" s="320"/>
      <c r="BC23" s="320"/>
      <c r="BD23" s="320"/>
      <c r="BE23" s="320"/>
      <c r="BF23" s="320"/>
      <c r="BG23" s="320"/>
      <c r="BH23" s="320"/>
      <c r="BI23" s="320"/>
      <c r="BJ23" s="320"/>
      <c r="BK23" s="320"/>
      <c r="BL23" s="320"/>
      <c r="BM23" s="320"/>
    </row>
    <row r="24" spans="1:65" ht="13.5" customHeight="1" x14ac:dyDescent="0.25">
      <c r="A24" s="578"/>
      <c r="B24" s="585"/>
      <c r="C24" s="586"/>
      <c r="D24" s="1487" t="s">
        <v>511</v>
      </c>
      <c r="E24" s="1488"/>
      <c r="F24" s="1488"/>
      <c r="G24" s="1488"/>
      <c r="H24" s="1488"/>
      <c r="I24" s="1488"/>
      <c r="J24" s="1489"/>
      <c r="K24" s="1439"/>
      <c r="L24" s="1400"/>
      <c r="M24" s="1400"/>
      <c r="N24" s="1400"/>
      <c r="O24" s="1400"/>
      <c r="P24" s="1400"/>
      <c r="Q24" s="1400"/>
      <c r="R24" s="1400"/>
      <c r="S24" s="1400"/>
      <c r="T24" s="1400"/>
      <c r="U24" s="1440"/>
      <c r="V24" s="1409"/>
      <c r="W24" s="1410"/>
      <c r="X24" s="1410"/>
      <c r="Y24" s="1411"/>
      <c r="Z24" s="1416"/>
      <c r="AA24" s="1397"/>
      <c r="AB24" s="1397"/>
      <c r="AC24" s="1397"/>
      <c r="AD24" s="1397"/>
      <c r="AE24" s="1397"/>
      <c r="AF24" s="1397"/>
      <c r="AG24" s="1397"/>
      <c r="AH24" s="1397"/>
      <c r="AI24" s="1398"/>
      <c r="AJ24" s="326"/>
      <c r="AK24" s="325"/>
      <c r="AR24" s="320"/>
      <c r="AS24" s="320"/>
      <c r="AT24" s="320"/>
      <c r="AU24" s="320"/>
      <c r="AV24" s="320"/>
      <c r="AW24" s="320"/>
      <c r="AX24" s="320"/>
      <c r="AY24" s="320"/>
      <c r="AZ24" s="320"/>
      <c r="BA24" s="320"/>
      <c r="BB24" s="320"/>
      <c r="BC24" s="320"/>
      <c r="BD24" s="320"/>
      <c r="BE24" s="320"/>
      <c r="BF24" s="320"/>
      <c r="BG24" s="320"/>
      <c r="BH24" s="320"/>
      <c r="BI24" s="320"/>
      <c r="BJ24" s="320"/>
      <c r="BK24" s="320"/>
      <c r="BL24" s="320"/>
      <c r="BM24" s="320"/>
    </row>
    <row r="25" spans="1:65" ht="13.5" customHeight="1" x14ac:dyDescent="0.25">
      <c r="A25" s="578"/>
      <c r="B25" s="585"/>
      <c r="C25" s="586"/>
      <c r="D25" s="1182" t="str">
        <f>IF($I$9=$D$163,Q240,IF($I$9=$D$162,Q206,Q172))</f>
        <v>RSI 7.04(Minimum R40 eff.)</v>
      </c>
      <c r="E25" s="1481"/>
      <c r="F25" s="1481"/>
      <c r="G25" s="1481"/>
      <c r="H25" s="1481"/>
      <c r="I25" s="1481"/>
      <c r="J25" s="1454"/>
      <c r="K25" s="1285"/>
      <c r="L25" s="1441"/>
      <c r="M25" s="1441"/>
      <c r="N25" s="1441"/>
      <c r="O25" s="1441"/>
      <c r="P25" s="1441"/>
      <c r="Q25" s="1441"/>
      <c r="R25" s="1441"/>
      <c r="S25" s="1441"/>
      <c r="T25" s="1441"/>
      <c r="U25" s="1286"/>
      <c r="V25" s="1412"/>
      <c r="W25" s="1413"/>
      <c r="X25" s="1413"/>
      <c r="Y25" s="1414"/>
      <c r="Z25" s="1289"/>
      <c r="AA25" s="1177"/>
      <c r="AB25" s="1177"/>
      <c r="AC25" s="1177"/>
      <c r="AD25" s="1177"/>
      <c r="AE25" s="1177"/>
      <c r="AF25" s="1177"/>
      <c r="AG25" s="1177"/>
      <c r="AH25" s="1177"/>
      <c r="AI25" s="1291"/>
      <c r="AJ25" s="326"/>
      <c r="AK25" s="325"/>
      <c r="AR25" s="320"/>
      <c r="AS25" s="320"/>
      <c r="AT25" s="320"/>
      <c r="AU25" s="320"/>
      <c r="AV25" s="320"/>
      <c r="AW25" s="320"/>
      <c r="AX25" s="320"/>
      <c r="AY25" s="320"/>
      <c r="AZ25" s="320"/>
      <c r="BA25" s="320"/>
      <c r="BB25" s="320"/>
      <c r="BC25" s="320"/>
      <c r="BD25" s="320"/>
      <c r="BE25" s="320"/>
      <c r="BF25" s="320"/>
      <c r="BG25" s="320"/>
      <c r="BH25" s="320"/>
      <c r="BI25" s="320"/>
      <c r="BJ25" s="320"/>
      <c r="BK25" s="320"/>
      <c r="BL25" s="320"/>
      <c r="BM25" s="320"/>
    </row>
    <row r="26" spans="1:65" ht="13.5" customHeight="1" x14ac:dyDescent="0.25">
      <c r="A26" s="578"/>
      <c r="B26" s="585"/>
      <c r="C26" s="586"/>
      <c r="D26" s="1455"/>
      <c r="E26" s="1456"/>
      <c r="F26" s="1456"/>
      <c r="G26" s="1456"/>
      <c r="H26" s="1456"/>
      <c r="I26" s="1456"/>
      <c r="J26" s="1457"/>
      <c r="K26" s="1442"/>
      <c r="L26" s="1443"/>
      <c r="M26" s="1443"/>
      <c r="N26" s="1443"/>
      <c r="O26" s="1443"/>
      <c r="P26" s="1443"/>
      <c r="Q26" s="1443"/>
      <c r="R26" s="1443"/>
      <c r="S26" s="1443"/>
      <c r="T26" s="1443"/>
      <c r="U26" s="1444"/>
      <c r="V26" s="1436"/>
      <c r="W26" s="1437"/>
      <c r="X26" s="1437"/>
      <c r="Y26" s="1438"/>
      <c r="Z26" s="1417"/>
      <c r="AA26" s="1418"/>
      <c r="AB26" s="1418"/>
      <c r="AC26" s="1418"/>
      <c r="AD26" s="1418"/>
      <c r="AE26" s="1418"/>
      <c r="AF26" s="1418"/>
      <c r="AG26" s="1418"/>
      <c r="AH26" s="1418"/>
      <c r="AI26" s="1419"/>
      <c r="AJ26" s="326"/>
      <c r="AK26" s="325"/>
      <c r="AR26" s="320"/>
      <c r="AS26" s="320"/>
      <c r="AT26" s="320"/>
      <c r="AU26" s="320"/>
      <c r="AV26" s="320"/>
      <c r="AW26" s="320"/>
      <c r="AX26" s="320"/>
      <c r="AY26" s="320"/>
      <c r="AZ26" s="320"/>
      <c r="BA26" s="320"/>
      <c r="BB26" s="320"/>
      <c r="BC26" s="320"/>
      <c r="BD26" s="320"/>
      <c r="BE26" s="320"/>
      <c r="BF26" s="320"/>
      <c r="BG26" s="320"/>
      <c r="BH26" s="320"/>
      <c r="BI26" s="320"/>
      <c r="BJ26" s="320"/>
      <c r="BK26" s="320"/>
      <c r="BL26" s="320"/>
      <c r="BM26" s="320"/>
    </row>
    <row r="27" spans="1:65" ht="13.5" customHeight="1" x14ac:dyDescent="0.25">
      <c r="A27" s="578"/>
      <c r="B27" s="585"/>
      <c r="C27" s="586"/>
      <c r="D27" s="1478" t="s">
        <v>507</v>
      </c>
      <c r="E27" s="1479"/>
      <c r="F27" s="1479"/>
      <c r="G27" s="1479"/>
      <c r="H27" s="1479"/>
      <c r="I27" s="1479"/>
      <c r="J27" s="1480"/>
      <c r="K27" s="1439"/>
      <c r="L27" s="1400"/>
      <c r="M27" s="1400"/>
      <c r="N27" s="1400"/>
      <c r="O27" s="1400"/>
      <c r="P27" s="1400"/>
      <c r="Q27" s="1400"/>
      <c r="R27" s="1400"/>
      <c r="S27" s="1400"/>
      <c r="T27" s="1400"/>
      <c r="U27" s="1440"/>
      <c r="V27" s="1445"/>
      <c r="W27" s="1446"/>
      <c r="X27" s="1446"/>
      <c r="Y27" s="1447"/>
      <c r="Z27" s="606"/>
      <c r="AA27" s="607"/>
      <c r="AB27" s="607"/>
      <c r="AC27" s="607"/>
      <c r="AD27" s="607"/>
      <c r="AE27" s="607"/>
      <c r="AF27" s="607"/>
      <c r="AG27" s="607"/>
      <c r="AH27" s="607"/>
      <c r="AI27" s="608"/>
      <c r="AJ27" s="326"/>
      <c r="AK27" s="325"/>
      <c r="AR27" s="320"/>
      <c r="AS27" s="320"/>
      <c r="AT27" s="320"/>
      <c r="AU27" s="320"/>
      <c r="AV27" s="320"/>
      <c r="AW27" s="320"/>
      <c r="AX27" s="320"/>
      <c r="AY27" s="320"/>
      <c r="AZ27" s="320"/>
      <c r="BA27" s="320"/>
      <c r="BB27" s="320"/>
      <c r="BC27" s="320"/>
      <c r="BD27" s="320"/>
      <c r="BE27" s="320"/>
      <c r="BF27" s="320"/>
      <c r="BG27" s="320"/>
      <c r="BH27" s="320"/>
      <c r="BI27" s="320"/>
      <c r="BJ27" s="320"/>
      <c r="BK27" s="320"/>
      <c r="BL27" s="320"/>
      <c r="BM27" s="320"/>
    </row>
    <row r="28" spans="1:65" ht="13.5" customHeight="1" x14ac:dyDescent="0.25">
      <c r="A28" s="578"/>
      <c r="B28" s="585"/>
      <c r="C28" s="586"/>
      <c r="D28" s="1182" t="str">
        <f>IF($I$9=$D$163,Q242,IF($I$9=$D$162,Q208,Q174))</f>
        <v>RSI 2.45(Minimum R14 eff.)</v>
      </c>
      <c r="E28" s="1481"/>
      <c r="F28" s="1481"/>
      <c r="G28" s="1481"/>
      <c r="H28" s="1481"/>
      <c r="I28" s="1481"/>
      <c r="J28" s="1454"/>
      <c r="K28" s="1285"/>
      <c r="L28" s="1441"/>
      <c r="M28" s="1441"/>
      <c r="N28" s="1441"/>
      <c r="O28" s="1441"/>
      <c r="P28" s="1441"/>
      <c r="Q28" s="1441"/>
      <c r="R28" s="1441"/>
      <c r="S28" s="1441"/>
      <c r="T28" s="1441"/>
      <c r="U28" s="1286"/>
      <c r="V28" s="1448"/>
      <c r="W28" s="1449"/>
      <c r="X28" s="1449"/>
      <c r="Y28" s="1450"/>
      <c r="Z28" s="609"/>
      <c r="AA28" s="610"/>
      <c r="AB28" s="610"/>
      <c r="AC28" s="610"/>
      <c r="AD28" s="610"/>
      <c r="AE28" s="610"/>
      <c r="AF28" s="610"/>
      <c r="AG28" s="610"/>
      <c r="AH28" s="610"/>
      <c r="AI28" s="611"/>
      <c r="AJ28" s="326"/>
      <c r="AK28" s="325"/>
      <c r="AR28" s="320"/>
      <c r="AS28" s="320"/>
      <c r="AT28" s="320"/>
      <c r="AU28" s="320"/>
      <c r="AV28" s="320"/>
      <c r="AW28" s="320"/>
      <c r="AX28" s="320"/>
      <c r="AY28" s="320"/>
      <c r="AZ28" s="320"/>
      <c r="BA28" s="320"/>
      <c r="BB28" s="320"/>
      <c r="BC28" s="320"/>
      <c r="BD28" s="320"/>
      <c r="BE28" s="320"/>
      <c r="BF28" s="320"/>
      <c r="BG28" s="320"/>
      <c r="BH28" s="320"/>
      <c r="BI28" s="320"/>
      <c r="BJ28" s="320"/>
      <c r="BK28" s="320"/>
      <c r="BL28" s="320"/>
      <c r="BM28" s="320"/>
    </row>
    <row r="29" spans="1:65" ht="13.5" customHeight="1" x14ac:dyDescent="0.25">
      <c r="A29" s="578"/>
      <c r="B29" s="585"/>
      <c r="C29" s="586"/>
      <c r="D29" s="1455"/>
      <c r="E29" s="1456"/>
      <c r="F29" s="1456"/>
      <c r="G29" s="1456"/>
      <c r="H29" s="1456"/>
      <c r="I29" s="1456"/>
      <c r="J29" s="1457"/>
      <c r="K29" s="1442"/>
      <c r="L29" s="1443"/>
      <c r="M29" s="1443"/>
      <c r="N29" s="1443"/>
      <c r="O29" s="1443"/>
      <c r="P29" s="1443"/>
      <c r="Q29" s="1443"/>
      <c r="R29" s="1443"/>
      <c r="S29" s="1443"/>
      <c r="T29" s="1443"/>
      <c r="U29" s="1444"/>
      <c r="V29" s="1451"/>
      <c r="W29" s="1452"/>
      <c r="X29" s="1452"/>
      <c r="Y29" s="1453"/>
      <c r="Z29" s="612"/>
      <c r="AA29" s="613"/>
      <c r="AB29" s="613"/>
      <c r="AC29" s="613"/>
      <c r="AD29" s="613"/>
      <c r="AE29" s="613"/>
      <c r="AF29" s="613"/>
      <c r="AG29" s="613"/>
      <c r="AH29" s="613"/>
      <c r="AI29" s="614"/>
      <c r="AJ29" s="326"/>
      <c r="AK29" s="325"/>
      <c r="AR29" s="320"/>
      <c r="AS29" s="320"/>
      <c r="AT29" s="320"/>
      <c r="AU29" s="320"/>
      <c r="AV29" s="320"/>
      <c r="AW29" s="320"/>
      <c r="AX29" s="320"/>
      <c r="AY29" s="320"/>
      <c r="AZ29" s="320"/>
      <c r="BA29" s="320"/>
      <c r="BB29" s="320"/>
      <c r="BC29" s="320"/>
      <c r="BD29" s="320"/>
      <c r="BE29" s="320"/>
      <c r="BF29" s="320"/>
      <c r="BG29" s="320"/>
      <c r="BH29" s="320"/>
      <c r="BI29" s="320"/>
      <c r="BJ29" s="320"/>
      <c r="BK29" s="320"/>
      <c r="BL29" s="320"/>
      <c r="BM29" s="320"/>
    </row>
    <row r="30" spans="1:65" ht="13.5" customHeight="1" x14ac:dyDescent="0.25">
      <c r="A30" s="578"/>
      <c r="B30" s="585"/>
      <c r="C30" s="586"/>
      <c r="D30" s="1392" t="s">
        <v>512</v>
      </c>
      <c r="E30" s="1482"/>
      <c r="F30" s="1482"/>
      <c r="G30" s="1482"/>
      <c r="H30" s="1482"/>
      <c r="I30" s="1482"/>
      <c r="J30" s="1483"/>
      <c r="K30" s="1439"/>
      <c r="L30" s="1400"/>
      <c r="M30" s="1400"/>
      <c r="N30" s="1400"/>
      <c r="O30" s="1400"/>
      <c r="P30" s="1400"/>
      <c r="Q30" s="1400"/>
      <c r="R30" s="1400"/>
      <c r="S30" s="1400"/>
      <c r="T30" s="1400"/>
      <c r="U30" s="1440"/>
      <c r="V30" s="1445"/>
      <c r="W30" s="1446"/>
      <c r="X30" s="1446"/>
      <c r="Y30" s="1447"/>
      <c r="Z30" s="606"/>
      <c r="AA30" s="607"/>
      <c r="AB30" s="607"/>
      <c r="AC30" s="607"/>
      <c r="AD30" s="607"/>
      <c r="AE30" s="607"/>
      <c r="AF30" s="607"/>
      <c r="AG30" s="607"/>
      <c r="AH30" s="607"/>
      <c r="AI30" s="608"/>
      <c r="AJ30" s="326"/>
      <c r="AK30" s="325"/>
      <c r="AL30" s="320"/>
      <c r="AM30" s="320"/>
      <c r="AN30" s="320"/>
      <c r="AO30" s="320"/>
      <c r="AP30" s="320"/>
      <c r="AQ30" s="320"/>
      <c r="AR30" s="320"/>
      <c r="AS30" s="320"/>
      <c r="AT30" s="320"/>
      <c r="AU30" s="320"/>
      <c r="AV30" s="320"/>
      <c r="AW30" s="320"/>
      <c r="AX30" s="320"/>
      <c r="AY30" s="320"/>
      <c r="AZ30" s="320"/>
      <c r="BA30" s="320"/>
      <c r="BB30" s="320"/>
      <c r="BC30" s="320"/>
      <c r="BD30" s="320"/>
      <c r="BE30" s="320"/>
      <c r="BF30" s="320"/>
      <c r="BG30" s="320"/>
      <c r="BH30" s="320"/>
      <c r="BI30" s="320"/>
      <c r="BJ30" s="320"/>
      <c r="BK30" s="320"/>
      <c r="BL30" s="320"/>
      <c r="BM30" s="320"/>
    </row>
    <row r="31" spans="1:65" ht="13.5" customHeight="1" x14ac:dyDescent="0.25">
      <c r="A31" s="578"/>
      <c r="B31" s="585"/>
      <c r="C31" s="586"/>
      <c r="D31" s="1484"/>
      <c r="E31" s="1485"/>
      <c r="F31" s="1485"/>
      <c r="G31" s="1485"/>
      <c r="H31" s="1485"/>
      <c r="I31" s="1485"/>
      <c r="J31" s="1486"/>
      <c r="K31" s="1285"/>
      <c r="L31" s="1280"/>
      <c r="M31" s="1280"/>
      <c r="N31" s="1280"/>
      <c r="O31" s="1280"/>
      <c r="P31" s="1280"/>
      <c r="Q31" s="1280"/>
      <c r="R31" s="1280"/>
      <c r="S31" s="1280"/>
      <c r="T31" s="1280"/>
      <c r="U31" s="1286"/>
      <c r="V31" s="1448"/>
      <c r="W31" s="1461"/>
      <c r="X31" s="1461"/>
      <c r="Y31" s="1450"/>
      <c r="Z31" s="609"/>
      <c r="AA31" s="610"/>
      <c r="AB31" s="610"/>
      <c r="AC31" s="610"/>
      <c r="AD31" s="610"/>
      <c r="AE31" s="610"/>
      <c r="AF31" s="610"/>
      <c r="AG31" s="610"/>
      <c r="AH31" s="610"/>
      <c r="AI31" s="611"/>
      <c r="AJ31" s="326"/>
      <c r="AK31" s="325"/>
      <c r="AL31" s="320"/>
      <c r="AM31" s="320"/>
      <c r="AN31" s="320"/>
      <c r="AO31" s="320"/>
      <c r="AP31" s="320"/>
      <c r="AQ31" s="320"/>
      <c r="AR31" s="320"/>
      <c r="AS31" s="320"/>
      <c r="AT31" s="320"/>
      <c r="AU31" s="320"/>
      <c r="AV31" s="320"/>
      <c r="AW31" s="320"/>
      <c r="AX31" s="320"/>
      <c r="AY31" s="320"/>
      <c r="AZ31" s="320"/>
      <c r="BA31" s="320"/>
      <c r="BB31" s="320"/>
      <c r="BC31" s="320"/>
      <c r="BD31" s="320"/>
      <c r="BE31" s="320"/>
      <c r="BF31" s="320"/>
      <c r="BG31" s="320"/>
      <c r="BH31" s="320"/>
      <c r="BI31" s="320"/>
      <c r="BJ31" s="320"/>
      <c r="BK31" s="320"/>
      <c r="BL31" s="320"/>
      <c r="BM31" s="320"/>
    </row>
    <row r="32" spans="1:65" ht="13.5" customHeight="1" x14ac:dyDescent="0.25">
      <c r="A32" s="578"/>
      <c r="B32" s="585"/>
      <c r="C32" s="586"/>
      <c r="D32" s="1455" t="str">
        <f>IF($I$9=$D$163,Q244,IF($I$9=$D$162,Q210,Q176))</f>
        <v>RSI 4.22(Minimum R24 eff.)</v>
      </c>
      <c r="E32" s="1456"/>
      <c r="F32" s="1456"/>
      <c r="G32" s="1456"/>
      <c r="H32" s="1456"/>
      <c r="I32" s="1456"/>
      <c r="J32" s="1457"/>
      <c r="K32" s="1442"/>
      <c r="L32" s="1443"/>
      <c r="M32" s="1443"/>
      <c r="N32" s="1443"/>
      <c r="O32" s="1443"/>
      <c r="P32" s="1443"/>
      <c r="Q32" s="1443"/>
      <c r="R32" s="1443"/>
      <c r="S32" s="1443"/>
      <c r="T32" s="1443"/>
      <c r="U32" s="1444"/>
      <c r="V32" s="1451"/>
      <c r="W32" s="1452"/>
      <c r="X32" s="1452"/>
      <c r="Y32" s="1453"/>
      <c r="Z32" s="612"/>
      <c r="AA32" s="613"/>
      <c r="AB32" s="613"/>
      <c r="AC32" s="613"/>
      <c r="AD32" s="613"/>
      <c r="AE32" s="613"/>
      <c r="AF32" s="613"/>
      <c r="AG32" s="613"/>
      <c r="AH32" s="613"/>
      <c r="AI32" s="614"/>
      <c r="AJ32" s="326"/>
      <c r="AK32" s="325"/>
      <c r="AL32" s="320"/>
      <c r="AM32" s="320"/>
      <c r="AN32" s="320"/>
      <c r="AO32" s="320"/>
      <c r="AP32" s="320"/>
      <c r="AQ32" s="320"/>
      <c r="AR32" s="320"/>
      <c r="AS32" s="320"/>
      <c r="AT32" s="320"/>
      <c r="AU32" s="320"/>
      <c r="AV32" s="320"/>
      <c r="AW32" s="320"/>
      <c r="AX32" s="320"/>
      <c r="AY32" s="320"/>
      <c r="AZ32" s="320"/>
      <c r="BA32" s="320"/>
      <c r="BB32" s="320"/>
      <c r="BC32" s="320"/>
      <c r="BD32" s="320"/>
      <c r="BE32" s="320"/>
      <c r="BF32" s="320"/>
      <c r="BG32" s="320"/>
      <c r="BH32" s="320"/>
      <c r="BI32" s="320"/>
      <c r="BJ32" s="320"/>
      <c r="BK32" s="320"/>
      <c r="BL32" s="320"/>
      <c r="BM32" s="320"/>
    </row>
    <row r="33" spans="1:65" ht="13.5" customHeight="1" x14ac:dyDescent="0.25">
      <c r="A33" s="578"/>
      <c r="B33" s="585"/>
      <c r="C33" s="586"/>
      <c r="D33" s="1392" t="s">
        <v>516</v>
      </c>
      <c r="E33" s="1393"/>
      <c r="F33" s="1393"/>
      <c r="G33" s="1393"/>
      <c r="H33" s="1393"/>
      <c r="I33" s="1393"/>
      <c r="J33" s="1432"/>
      <c r="K33" s="1439"/>
      <c r="L33" s="1400"/>
      <c r="M33" s="1400"/>
      <c r="N33" s="1400"/>
      <c r="O33" s="1400"/>
      <c r="P33" s="1400"/>
      <c r="Q33" s="1400"/>
      <c r="R33" s="1400"/>
      <c r="S33" s="1400"/>
      <c r="T33" s="1400"/>
      <c r="U33" s="1440"/>
      <c r="V33" s="1445"/>
      <c r="W33" s="1446"/>
      <c r="X33" s="1446"/>
      <c r="Y33" s="1447"/>
      <c r="Z33" s="1416"/>
      <c r="AA33" s="1397"/>
      <c r="AB33" s="1397"/>
      <c r="AC33" s="1397"/>
      <c r="AD33" s="1397"/>
      <c r="AE33" s="1397"/>
      <c r="AF33" s="1397"/>
      <c r="AG33" s="1397"/>
      <c r="AH33" s="1397"/>
      <c r="AI33" s="1398"/>
      <c r="AJ33" s="326"/>
      <c r="AK33" s="325"/>
      <c r="AL33" s="320"/>
      <c r="AM33" s="321"/>
      <c r="AN33" s="320"/>
      <c r="AO33" s="320"/>
      <c r="AP33" s="320"/>
      <c r="AQ33" s="320"/>
      <c r="AR33" s="320"/>
      <c r="AS33" s="320"/>
      <c r="AT33" s="320"/>
      <c r="AU33" s="320"/>
      <c r="AV33" s="320"/>
      <c r="AW33" s="320"/>
      <c r="AX33" s="320"/>
      <c r="AY33" s="320"/>
      <c r="AZ33" s="320"/>
      <c r="BA33" s="320"/>
      <c r="BB33" s="320"/>
      <c r="BC33" s="320"/>
      <c r="BD33" s="320"/>
      <c r="BE33" s="320"/>
      <c r="BF33" s="320"/>
      <c r="BG33" s="320"/>
      <c r="BH33" s="320"/>
      <c r="BI33" s="320"/>
      <c r="BJ33" s="320"/>
      <c r="BK33" s="320"/>
      <c r="BL33" s="320"/>
      <c r="BM33" s="320"/>
    </row>
    <row r="34" spans="1:65" ht="13.5" customHeight="1" x14ac:dyDescent="0.25">
      <c r="A34" s="578"/>
      <c r="B34" s="585"/>
      <c r="C34" s="586"/>
      <c r="D34" s="1182" t="str">
        <f>IF($I$9=$D$163,Q246,IF($I$9=$D$162,Q212,Q178))</f>
        <v>Thermal break meets R2.4 effective (RSI 0.42)</v>
      </c>
      <c r="E34" s="1183"/>
      <c r="F34" s="1183"/>
      <c r="G34" s="1183"/>
      <c r="H34" s="1183"/>
      <c r="I34" s="1183"/>
      <c r="J34" s="1454"/>
      <c r="K34" s="1285"/>
      <c r="L34" s="1280"/>
      <c r="M34" s="1280"/>
      <c r="N34" s="1280"/>
      <c r="O34" s="1280"/>
      <c r="P34" s="1280"/>
      <c r="Q34" s="1280"/>
      <c r="R34" s="1280"/>
      <c r="S34" s="1280"/>
      <c r="T34" s="1280"/>
      <c r="U34" s="1286"/>
      <c r="V34" s="1448"/>
      <c r="W34" s="1461"/>
      <c r="X34" s="1461"/>
      <c r="Y34" s="1450"/>
      <c r="Z34" s="1289"/>
      <c r="AA34" s="1177"/>
      <c r="AB34" s="1177"/>
      <c r="AC34" s="1177"/>
      <c r="AD34" s="1177"/>
      <c r="AE34" s="1177"/>
      <c r="AF34" s="1177"/>
      <c r="AG34" s="1177"/>
      <c r="AH34" s="1177"/>
      <c r="AI34" s="1291"/>
      <c r="AJ34" s="326"/>
      <c r="AK34" s="325"/>
      <c r="AL34" s="320"/>
      <c r="AM34" s="321"/>
      <c r="AN34" s="320"/>
      <c r="AO34" s="320"/>
      <c r="AP34" s="320"/>
      <c r="AQ34" s="320"/>
      <c r="AR34" s="320"/>
      <c r="AS34" s="320"/>
      <c r="AT34" s="320"/>
      <c r="AU34" s="320"/>
      <c r="AV34" s="320"/>
      <c r="AW34" s="320"/>
      <c r="AX34" s="320"/>
      <c r="AY34" s="320"/>
      <c r="AZ34" s="320"/>
      <c r="BA34" s="320"/>
      <c r="BB34" s="320"/>
      <c r="BC34" s="320"/>
      <c r="BD34" s="320"/>
      <c r="BE34" s="320"/>
      <c r="BF34" s="320"/>
      <c r="BG34" s="320"/>
      <c r="BH34" s="320"/>
      <c r="BI34" s="320"/>
      <c r="BJ34" s="320"/>
      <c r="BK34" s="320"/>
      <c r="BL34" s="320"/>
      <c r="BM34" s="320"/>
    </row>
    <row r="35" spans="1:65" ht="13.5" customHeight="1" x14ac:dyDescent="0.25">
      <c r="A35" s="578"/>
      <c r="B35" s="585"/>
      <c r="C35" s="586"/>
      <c r="D35" s="1455"/>
      <c r="E35" s="1456"/>
      <c r="F35" s="1456"/>
      <c r="G35" s="1456"/>
      <c r="H35" s="1456"/>
      <c r="I35" s="1456"/>
      <c r="J35" s="1457"/>
      <c r="K35" s="1442"/>
      <c r="L35" s="1443"/>
      <c r="M35" s="1443"/>
      <c r="N35" s="1443"/>
      <c r="O35" s="1443"/>
      <c r="P35" s="1443"/>
      <c r="Q35" s="1443"/>
      <c r="R35" s="1443"/>
      <c r="S35" s="1443"/>
      <c r="T35" s="1443"/>
      <c r="U35" s="1444"/>
      <c r="V35" s="1451"/>
      <c r="W35" s="1452"/>
      <c r="X35" s="1452"/>
      <c r="Y35" s="1453"/>
      <c r="Z35" s="1417"/>
      <c r="AA35" s="1418"/>
      <c r="AB35" s="1418"/>
      <c r="AC35" s="1418"/>
      <c r="AD35" s="1418"/>
      <c r="AE35" s="1418"/>
      <c r="AF35" s="1418"/>
      <c r="AG35" s="1418"/>
      <c r="AH35" s="1418"/>
      <c r="AI35" s="1419"/>
      <c r="AJ35" s="326"/>
      <c r="AK35" s="325"/>
      <c r="AL35" s="320"/>
      <c r="AM35" s="321"/>
      <c r="AN35" s="320"/>
      <c r="AO35" s="320"/>
      <c r="AP35" s="320"/>
      <c r="AQ35" s="320"/>
      <c r="AR35" s="320"/>
      <c r="AS35" s="320"/>
      <c r="AT35" s="320"/>
      <c r="AU35" s="320"/>
      <c r="AV35" s="320"/>
      <c r="AW35" s="320"/>
      <c r="AX35" s="320"/>
      <c r="AY35" s="320"/>
      <c r="AZ35" s="320"/>
      <c r="BA35" s="320"/>
      <c r="BB35" s="320"/>
      <c r="BC35" s="320"/>
      <c r="BD35" s="320"/>
      <c r="BE35" s="320"/>
      <c r="BF35" s="320"/>
      <c r="BG35" s="320"/>
      <c r="BH35" s="320"/>
      <c r="BI35" s="320"/>
      <c r="BJ35" s="320"/>
      <c r="BK35" s="320"/>
      <c r="BL35" s="320"/>
      <c r="BM35" s="320"/>
    </row>
    <row r="36" spans="1:65" ht="13.5" customHeight="1" x14ac:dyDescent="0.25">
      <c r="A36" s="578"/>
      <c r="B36" s="585"/>
      <c r="C36" s="586"/>
      <c r="D36" s="1462" t="s">
        <v>513</v>
      </c>
      <c r="E36" s="1463"/>
      <c r="F36" s="1463"/>
      <c r="G36" s="1463"/>
      <c r="H36" s="1463"/>
      <c r="I36" s="1463"/>
      <c r="J36" s="1464"/>
      <c r="K36" s="1439"/>
      <c r="L36" s="1400"/>
      <c r="M36" s="1400"/>
      <c r="N36" s="1400"/>
      <c r="O36" s="1400"/>
      <c r="P36" s="1400"/>
      <c r="Q36" s="1400"/>
      <c r="R36" s="1400"/>
      <c r="S36" s="1400"/>
      <c r="T36" s="1400"/>
      <c r="U36" s="1440"/>
      <c r="V36" s="1469"/>
      <c r="W36" s="1470"/>
      <c r="X36" s="1470"/>
      <c r="Y36" s="1471"/>
      <c r="Z36" s="1416"/>
      <c r="AA36" s="1397"/>
      <c r="AB36" s="1397"/>
      <c r="AC36" s="1397"/>
      <c r="AD36" s="1397"/>
      <c r="AE36" s="1397"/>
      <c r="AF36" s="1397"/>
      <c r="AG36" s="1397"/>
      <c r="AH36" s="1397"/>
      <c r="AI36" s="1398"/>
      <c r="AJ36" s="326"/>
      <c r="AK36" s="325"/>
      <c r="AL36" s="320"/>
      <c r="AM36" s="320"/>
      <c r="AN36" s="320"/>
      <c r="AO36" s="320"/>
      <c r="AP36" s="320"/>
      <c r="AQ36" s="320"/>
      <c r="AR36" s="320"/>
      <c r="AS36" s="320"/>
      <c r="AT36" s="320"/>
      <c r="AU36" s="320"/>
      <c r="AV36" s="320"/>
      <c r="AW36" s="320"/>
      <c r="AX36" s="320"/>
      <c r="AY36" s="320"/>
      <c r="AZ36" s="320"/>
      <c r="BA36" s="320"/>
      <c r="BB36" s="320"/>
      <c r="BC36" s="320"/>
      <c r="BD36" s="320"/>
      <c r="BE36" s="320"/>
      <c r="BF36" s="320"/>
      <c r="BG36" s="320"/>
      <c r="BH36" s="320"/>
      <c r="BI36" s="320"/>
      <c r="BJ36" s="320"/>
      <c r="BK36" s="320"/>
      <c r="BL36" s="320"/>
      <c r="BM36" s="320"/>
    </row>
    <row r="37" spans="1:65" ht="13.5" customHeight="1" x14ac:dyDescent="0.25">
      <c r="A37" s="578"/>
      <c r="B37" s="585"/>
      <c r="C37" s="586"/>
      <c r="D37" s="1292" t="str">
        <f>IF($I$9=$D$163,Q248,IF($I$9=$D$162,Q214,Q180))</f>
        <v>Continuous air barrier design to meet specified target</v>
      </c>
      <c r="E37" s="1294"/>
      <c r="F37" s="1294"/>
      <c r="G37" s="1294"/>
      <c r="H37" s="1294"/>
      <c r="I37" s="1294"/>
      <c r="J37" s="1465"/>
      <c r="K37" s="1285"/>
      <c r="L37" s="1280"/>
      <c r="M37" s="1280"/>
      <c r="N37" s="1280"/>
      <c r="O37" s="1280"/>
      <c r="P37" s="1280"/>
      <c r="Q37" s="1280"/>
      <c r="R37" s="1280"/>
      <c r="S37" s="1280"/>
      <c r="T37" s="1280"/>
      <c r="U37" s="1286"/>
      <c r="V37" s="1472"/>
      <c r="W37" s="1473"/>
      <c r="X37" s="1473"/>
      <c r="Y37" s="1474"/>
      <c r="Z37" s="1289"/>
      <c r="AA37" s="1177"/>
      <c r="AB37" s="1177"/>
      <c r="AC37" s="1177"/>
      <c r="AD37" s="1177"/>
      <c r="AE37" s="1177"/>
      <c r="AF37" s="1177"/>
      <c r="AG37" s="1177"/>
      <c r="AH37" s="1177"/>
      <c r="AI37" s="1291"/>
      <c r="AJ37" s="326"/>
      <c r="AK37" s="325"/>
      <c r="AL37" s="320"/>
      <c r="AM37" s="320"/>
      <c r="AN37" s="320"/>
      <c r="AO37" s="320"/>
      <c r="AP37" s="320"/>
      <c r="AQ37" s="320"/>
      <c r="AR37" s="320"/>
      <c r="AS37" s="320"/>
      <c r="AT37" s="320"/>
      <c r="AU37" s="320"/>
      <c r="AV37" s="320"/>
      <c r="AW37" s="320"/>
      <c r="AX37" s="320"/>
      <c r="AY37" s="320"/>
      <c r="AZ37" s="320"/>
      <c r="BA37" s="320"/>
      <c r="BB37" s="320"/>
      <c r="BC37" s="320"/>
      <c r="BD37" s="320"/>
      <c r="BE37" s="320"/>
      <c r="BF37" s="320"/>
      <c r="BG37" s="320"/>
      <c r="BH37" s="320"/>
      <c r="BI37" s="320"/>
      <c r="BJ37" s="320"/>
      <c r="BK37" s="320"/>
      <c r="BL37" s="320"/>
      <c r="BM37" s="320"/>
    </row>
    <row r="38" spans="1:65" ht="13.5" customHeight="1" x14ac:dyDescent="0.25">
      <c r="A38" s="578"/>
      <c r="B38" s="585"/>
      <c r="C38" s="586"/>
      <c r="D38" s="1466"/>
      <c r="E38" s="1467"/>
      <c r="F38" s="1467"/>
      <c r="G38" s="1467"/>
      <c r="H38" s="1467"/>
      <c r="I38" s="1467"/>
      <c r="J38" s="1468"/>
      <c r="K38" s="1442"/>
      <c r="L38" s="1443"/>
      <c r="M38" s="1443"/>
      <c r="N38" s="1443"/>
      <c r="O38" s="1443"/>
      <c r="P38" s="1443"/>
      <c r="Q38" s="1443"/>
      <c r="R38" s="1443"/>
      <c r="S38" s="1443"/>
      <c r="T38" s="1443"/>
      <c r="U38" s="1444"/>
      <c r="V38" s="1475"/>
      <c r="W38" s="1476"/>
      <c r="X38" s="1476"/>
      <c r="Y38" s="1477"/>
      <c r="Z38" s="1417"/>
      <c r="AA38" s="1418"/>
      <c r="AB38" s="1418"/>
      <c r="AC38" s="1418"/>
      <c r="AD38" s="1418"/>
      <c r="AE38" s="1418"/>
      <c r="AF38" s="1418"/>
      <c r="AG38" s="1418"/>
      <c r="AH38" s="1418"/>
      <c r="AI38" s="1419"/>
      <c r="AJ38" s="326"/>
      <c r="AK38" s="325"/>
      <c r="AL38" s="320"/>
      <c r="AM38" s="320"/>
      <c r="AN38" s="320"/>
      <c r="AO38" s="320"/>
      <c r="AP38" s="320"/>
      <c r="AQ38" s="320"/>
      <c r="AR38" s="320"/>
      <c r="AS38" s="320"/>
      <c r="AT38" s="320"/>
      <c r="AU38" s="320"/>
      <c r="AV38" s="320"/>
      <c r="AW38" s="320"/>
      <c r="AX38" s="320"/>
      <c r="AY38" s="320"/>
      <c r="AZ38" s="320"/>
      <c r="BA38" s="320"/>
      <c r="BB38" s="320"/>
      <c r="BC38" s="320"/>
      <c r="BD38" s="320"/>
      <c r="BE38" s="320"/>
      <c r="BF38" s="320"/>
      <c r="BG38" s="320"/>
      <c r="BH38" s="320"/>
      <c r="BI38" s="320"/>
      <c r="BJ38" s="320"/>
      <c r="BK38" s="320"/>
      <c r="BL38" s="320"/>
      <c r="BM38" s="320"/>
    </row>
    <row r="39" spans="1:65" ht="13.5" customHeight="1" x14ac:dyDescent="0.25">
      <c r="A39" s="578"/>
      <c r="B39" s="585"/>
      <c r="C39" s="586"/>
      <c r="D39" s="1392" t="s">
        <v>517</v>
      </c>
      <c r="E39" s="1393"/>
      <c r="F39" s="1393"/>
      <c r="G39" s="1393"/>
      <c r="H39" s="1393"/>
      <c r="I39" s="1393"/>
      <c r="J39" s="1432"/>
      <c r="K39" s="1439"/>
      <c r="L39" s="1400"/>
      <c r="M39" s="1400"/>
      <c r="N39" s="1400"/>
      <c r="O39" s="1400"/>
      <c r="P39" s="1400"/>
      <c r="Q39" s="1400"/>
      <c r="R39" s="1400"/>
      <c r="S39" s="1400"/>
      <c r="T39" s="1400"/>
      <c r="U39" s="1440"/>
      <c r="V39" s="1445"/>
      <c r="W39" s="1446"/>
      <c r="X39" s="1446"/>
      <c r="Y39" s="1447"/>
      <c r="Z39" s="1416"/>
      <c r="AA39" s="1397"/>
      <c r="AB39" s="1397"/>
      <c r="AC39" s="1397"/>
      <c r="AD39" s="1397"/>
      <c r="AE39" s="1397"/>
      <c r="AF39" s="1397"/>
      <c r="AG39" s="1397"/>
      <c r="AH39" s="1397"/>
      <c r="AI39" s="1398"/>
      <c r="AJ39" s="326"/>
      <c r="AK39" s="325"/>
      <c r="AL39" s="320"/>
      <c r="AM39" s="320"/>
      <c r="AN39" s="320"/>
      <c r="AO39" s="320"/>
      <c r="AP39" s="320"/>
      <c r="AQ39" s="320"/>
      <c r="AR39" s="320"/>
      <c r="AS39" s="320"/>
      <c r="AT39" s="320"/>
      <c r="AU39" s="320"/>
      <c r="AV39" s="320"/>
      <c r="AW39" s="320"/>
      <c r="AX39" s="320"/>
      <c r="AY39" s="320"/>
      <c r="AZ39" s="320"/>
      <c r="BA39" s="320"/>
      <c r="BB39" s="320"/>
      <c r="BC39" s="320"/>
      <c r="BD39" s="320"/>
      <c r="BE39" s="320"/>
      <c r="BF39" s="320"/>
      <c r="BG39" s="320"/>
      <c r="BH39" s="320"/>
      <c r="BI39" s="320"/>
      <c r="BJ39" s="320"/>
      <c r="BK39" s="320"/>
      <c r="BL39" s="320"/>
      <c r="BM39" s="320"/>
    </row>
    <row r="40" spans="1:65" ht="13.5" customHeight="1" x14ac:dyDescent="0.25">
      <c r="A40" s="578"/>
      <c r="B40" s="585"/>
      <c r="C40" s="586"/>
      <c r="D40" s="1182" t="str">
        <f>IF($I$9=$D$163,Q249,IF($I$9=$D$162,Q215,Q198))</f>
        <v>If Area ≤ 10.0m2,RSI 4.03(Minimum R23 eff.)-If Not,RSI 7.04(Minimum R40 eff.)</v>
      </c>
      <c r="E40" s="1183"/>
      <c r="F40" s="1183"/>
      <c r="G40" s="1183"/>
      <c r="H40" s="1183"/>
      <c r="I40" s="1183"/>
      <c r="J40" s="1454"/>
      <c r="K40" s="1285"/>
      <c r="L40" s="1441"/>
      <c r="M40" s="1441"/>
      <c r="N40" s="1441"/>
      <c r="O40" s="1441"/>
      <c r="P40" s="1441"/>
      <c r="Q40" s="1441"/>
      <c r="R40" s="1441"/>
      <c r="S40" s="1441"/>
      <c r="T40" s="1441"/>
      <c r="U40" s="1286"/>
      <c r="V40" s="1448"/>
      <c r="W40" s="1449"/>
      <c r="X40" s="1449"/>
      <c r="Y40" s="1450"/>
      <c r="Z40" s="1289"/>
      <c r="AA40" s="1177"/>
      <c r="AB40" s="1177"/>
      <c r="AC40" s="1177"/>
      <c r="AD40" s="1177"/>
      <c r="AE40" s="1177"/>
      <c r="AF40" s="1177"/>
      <c r="AG40" s="1177"/>
      <c r="AH40" s="1177"/>
      <c r="AI40" s="1291"/>
      <c r="AJ40" s="326"/>
      <c r="AK40" s="325"/>
      <c r="AL40" s="320"/>
      <c r="AM40" s="320"/>
      <c r="AN40" s="320"/>
      <c r="AO40" s="320"/>
      <c r="AP40" s="320"/>
      <c r="AQ40" s="320"/>
      <c r="AR40" s="320"/>
      <c r="AS40" s="320"/>
      <c r="AT40" s="320"/>
      <c r="AU40" s="320"/>
      <c r="AV40" s="320"/>
      <c r="AW40" s="320"/>
      <c r="AX40" s="320"/>
      <c r="AY40" s="320"/>
      <c r="AZ40" s="320"/>
      <c r="BA40" s="320"/>
      <c r="BB40" s="320"/>
      <c r="BC40" s="320"/>
      <c r="BD40" s="320"/>
      <c r="BE40" s="320"/>
      <c r="BF40" s="320"/>
      <c r="BG40" s="320"/>
      <c r="BH40" s="320"/>
      <c r="BI40" s="320"/>
    </row>
    <row r="41" spans="1:65" ht="14.25" customHeight="1" x14ac:dyDescent="0.25">
      <c r="A41" s="578"/>
      <c r="B41" s="585"/>
      <c r="C41" s="586"/>
      <c r="D41" s="1455"/>
      <c r="E41" s="1456"/>
      <c r="F41" s="1456"/>
      <c r="G41" s="1456"/>
      <c r="H41" s="1456"/>
      <c r="I41" s="1456"/>
      <c r="J41" s="1457"/>
      <c r="K41" s="1442"/>
      <c r="L41" s="1443"/>
      <c r="M41" s="1443"/>
      <c r="N41" s="1443"/>
      <c r="O41" s="1443"/>
      <c r="P41" s="1443"/>
      <c r="Q41" s="1443"/>
      <c r="R41" s="1443"/>
      <c r="S41" s="1443"/>
      <c r="T41" s="1443"/>
      <c r="U41" s="1444"/>
      <c r="V41" s="1451"/>
      <c r="W41" s="1452"/>
      <c r="X41" s="1452"/>
      <c r="Y41" s="1453"/>
      <c r="Z41" s="1417"/>
      <c r="AA41" s="1418"/>
      <c r="AB41" s="1418"/>
      <c r="AC41" s="1418"/>
      <c r="AD41" s="1418"/>
      <c r="AE41" s="1418"/>
      <c r="AF41" s="1418"/>
      <c r="AG41" s="1418"/>
      <c r="AH41" s="1418"/>
      <c r="AI41" s="1419"/>
      <c r="AJ41" s="326"/>
      <c r="AK41" s="325"/>
      <c r="AL41" s="320"/>
      <c r="AN41" s="320"/>
      <c r="AO41" s="320"/>
      <c r="AP41" s="320"/>
      <c r="AQ41" s="320"/>
      <c r="AR41" s="320"/>
      <c r="AS41" s="320"/>
      <c r="AT41" s="320"/>
      <c r="AU41" s="320"/>
      <c r="AV41" s="320"/>
      <c r="AW41" s="320"/>
      <c r="AX41" s="320"/>
      <c r="AY41" s="320"/>
      <c r="AZ41" s="320"/>
      <c r="BA41" s="320"/>
      <c r="BB41" s="320"/>
      <c r="BC41" s="320"/>
      <c r="BD41" s="320"/>
      <c r="BE41" s="320"/>
      <c r="BF41" s="320"/>
      <c r="BG41" s="320"/>
      <c r="BH41" s="320"/>
      <c r="BI41" s="320"/>
    </row>
    <row r="42" spans="1:65" ht="15.6" customHeight="1" thickBot="1" x14ac:dyDescent="0.3">
      <c r="A42" s="578"/>
      <c r="B42" s="585"/>
      <c r="C42" s="586"/>
      <c r="D42" s="1458" t="s">
        <v>279</v>
      </c>
      <c r="E42" s="1459"/>
      <c r="F42" s="1459"/>
      <c r="G42" s="1459"/>
      <c r="H42" s="1459"/>
      <c r="I42" s="1459"/>
      <c r="J42" s="1459"/>
      <c r="K42" s="1371"/>
      <c r="L42" s="1371"/>
      <c r="M42" s="1371"/>
      <c r="N42" s="1371"/>
      <c r="O42" s="1371"/>
      <c r="P42" s="1371"/>
      <c r="Q42" s="1371"/>
      <c r="R42" s="1371"/>
      <c r="S42" s="1371"/>
      <c r="T42" s="1371"/>
      <c r="U42" s="1371"/>
      <c r="V42" s="1459"/>
      <c r="W42" s="1459"/>
      <c r="X42" s="1459"/>
      <c r="Y42" s="1459"/>
      <c r="Z42" s="1459"/>
      <c r="AA42" s="1459"/>
      <c r="AB42" s="1459"/>
      <c r="AC42" s="1459"/>
      <c r="AD42" s="1459"/>
      <c r="AE42" s="1459"/>
      <c r="AF42" s="1459"/>
      <c r="AG42" s="1459"/>
      <c r="AH42" s="1459"/>
      <c r="AI42" s="1460"/>
      <c r="AJ42" s="326"/>
      <c r="AK42" s="325"/>
      <c r="AM42" s="321" t="s">
        <v>22</v>
      </c>
      <c r="AN42" s="320"/>
      <c r="AO42" s="320"/>
      <c r="AP42" s="320"/>
      <c r="AQ42" s="320"/>
      <c r="AR42" s="320"/>
      <c r="AS42" s="320"/>
      <c r="AT42" s="320"/>
      <c r="AU42" s="320"/>
      <c r="AV42" s="320"/>
      <c r="AW42" s="320"/>
      <c r="AX42" s="320"/>
      <c r="AY42" s="320"/>
      <c r="AZ42" s="320"/>
      <c r="BA42" s="320"/>
      <c r="BB42" s="320"/>
      <c r="BC42" s="320"/>
      <c r="BD42" s="320"/>
      <c r="BE42" s="320"/>
      <c r="BF42" s="320"/>
      <c r="BG42" s="320"/>
      <c r="BH42" s="320"/>
      <c r="BI42" s="320"/>
    </row>
    <row r="43" spans="1:65" ht="13.5" customHeight="1" thickTop="1" x14ac:dyDescent="0.25">
      <c r="A43" s="578"/>
      <c r="B43" s="595" t="s">
        <v>90</v>
      </c>
      <c r="C43" s="586"/>
      <c r="D43" s="1392" t="s">
        <v>519</v>
      </c>
      <c r="E43" s="1393"/>
      <c r="F43" s="1393"/>
      <c r="G43" s="1393"/>
      <c r="H43" s="1393"/>
      <c r="I43" s="1393"/>
      <c r="J43" s="1432"/>
      <c r="K43" s="1434" t="s">
        <v>566</v>
      </c>
      <c r="L43" s="1435"/>
      <c r="M43" s="1435"/>
      <c r="N43" s="1435"/>
      <c r="O43" s="1435"/>
      <c r="P43" s="1435"/>
      <c r="Q43" s="1435"/>
      <c r="R43" s="1435"/>
      <c r="S43" s="1435"/>
      <c r="T43" s="1435"/>
      <c r="U43" s="1435"/>
      <c r="V43" s="1409"/>
      <c r="W43" s="1410"/>
      <c r="X43" s="1410"/>
      <c r="Y43" s="1411"/>
      <c r="Z43" s="1416"/>
      <c r="AA43" s="1397"/>
      <c r="AB43" s="1397"/>
      <c r="AC43" s="1397"/>
      <c r="AD43" s="1397"/>
      <c r="AE43" s="1397"/>
      <c r="AF43" s="1397"/>
      <c r="AG43" s="1397"/>
      <c r="AH43" s="1397"/>
      <c r="AI43" s="1398"/>
      <c r="AJ43" s="326"/>
      <c r="AK43" s="325"/>
      <c r="AM43" s="320"/>
      <c r="AN43" s="320"/>
      <c r="AO43" s="320"/>
      <c r="AP43" s="320"/>
      <c r="AQ43" s="320"/>
      <c r="AR43" s="320"/>
      <c r="AS43" s="320"/>
      <c r="AT43" s="320"/>
      <c r="AU43" s="320"/>
      <c r="AV43" s="320"/>
      <c r="AW43" s="320"/>
      <c r="AX43" s="320"/>
      <c r="AY43" s="320"/>
      <c r="AZ43" s="320"/>
      <c r="BA43" s="320"/>
      <c r="BB43" s="320"/>
      <c r="BC43" s="320"/>
      <c r="BD43" s="320"/>
      <c r="BE43" s="320"/>
      <c r="BF43" s="320"/>
      <c r="BG43" s="320"/>
      <c r="BH43" s="320"/>
      <c r="BI43" s="320"/>
    </row>
    <row r="44" spans="1:65" ht="13.5" customHeight="1" x14ac:dyDescent="0.25">
      <c r="A44" s="578"/>
      <c r="B44" s="585"/>
      <c r="C44" s="586"/>
      <c r="D44" s="1394"/>
      <c r="E44" s="1396"/>
      <c r="F44" s="1396"/>
      <c r="G44" s="1396"/>
      <c r="H44" s="1396"/>
      <c r="I44" s="1396"/>
      <c r="J44" s="1433"/>
      <c r="K44" s="1426"/>
      <c r="L44" s="1427"/>
      <c r="M44" s="1427"/>
      <c r="N44" s="1427"/>
      <c r="O44" s="1427"/>
      <c r="P44" s="1427"/>
      <c r="Q44" s="1427"/>
      <c r="R44" s="1427"/>
      <c r="S44" s="1427"/>
      <c r="T44" s="1427"/>
      <c r="U44" s="1428"/>
      <c r="V44" s="1412"/>
      <c r="W44" s="1413"/>
      <c r="X44" s="1413"/>
      <c r="Y44" s="1414"/>
      <c r="Z44" s="1289"/>
      <c r="AA44" s="1177"/>
      <c r="AB44" s="1177"/>
      <c r="AC44" s="1177"/>
      <c r="AD44" s="1177"/>
      <c r="AE44" s="1177"/>
      <c r="AF44" s="1177"/>
      <c r="AG44" s="1177"/>
      <c r="AH44" s="1177"/>
      <c r="AI44" s="1291"/>
      <c r="AJ44" s="326"/>
      <c r="AK44" s="325"/>
      <c r="AL44" s="318" t="s">
        <v>22</v>
      </c>
      <c r="AM44" s="320"/>
      <c r="AN44" s="320"/>
      <c r="AO44" s="320"/>
      <c r="AP44" s="320"/>
      <c r="AQ44" s="320"/>
      <c r="AR44" s="320"/>
      <c r="AS44" s="320"/>
      <c r="AT44" s="320"/>
      <c r="AU44" s="320"/>
      <c r="AV44" s="320"/>
      <c r="AW44" s="320"/>
      <c r="AX44" s="320"/>
      <c r="AY44" s="320"/>
      <c r="AZ44" s="320"/>
      <c r="BA44" s="320"/>
      <c r="BB44" s="320"/>
      <c r="BC44" s="320"/>
      <c r="BD44" s="320"/>
      <c r="BE44" s="320"/>
      <c r="BF44" s="320"/>
      <c r="BG44" s="320"/>
      <c r="BH44" s="320"/>
      <c r="BI44" s="320"/>
      <c r="BJ44" s="320"/>
      <c r="BK44" s="320"/>
      <c r="BL44" s="320"/>
      <c r="BM44" s="320"/>
    </row>
    <row r="45" spans="1:65" ht="13.5" customHeight="1" thickBot="1" x14ac:dyDescent="0.3">
      <c r="A45" s="578"/>
      <c r="B45" s="585"/>
      <c r="C45" s="586"/>
      <c r="D45" s="1423" t="str">
        <f>IF($I$9=$D$163,Q250,IF($I$9=$D$162,Q216,Q183))</f>
        <v xml:space="preserve">Aside from front entry door, USI ≤1.80 </v>
      </c>
      <c r="E45" s="1424"/>
      <c r="F45" s="1424"/>
      <c r="G45" s="1424"/>
      <c r="H45" s="1424"/>
      <c r="I45" s="1424"/>
      <c r="J45" s="1425"/>
      <c r="K45" s="1429"/>
      <c r="L45" s="1430"/>
      <c r="M45" s="1430"/>
      <c r="N45" s="1430"/>
      <c r="O45" s="1430"/>
      <c r="P45" s="1430"/>
      <c r="Q45" s="1430"/>
      <c r="R45" s="1430"/>
      <c r="S45" s="1430"/>
      <c r="T45" s="1430"/>
      <c r="U45" s="1431"/>
      <c r="V45" s="1436"/>
      <c r="W45" s="1437"/>
      <c r="X45" s="1437"/>
      <c r="Y45" s="1438"/>
      <c r="Z45" s="1417"/>
      <c r="AA45" s="1418"/>
      <c r="AB45" s="1418"/>
      <c r="AC45" s="1418"/>
      <c r="AD45" s="1418"/>
      <c r="AE45" s="1418"/>
      <c r="AF45" s="1418"/>
      <c r="AG45" s="1418"/>
      <c r="AH45" s="1418"/>
      <c r="AI45" s="1419"/>
      <c r="AJ45" s="326"/>
      <c r="AK45" s="325"/>
      <c r="AM45" s="320"/>
      <c r="AN45" s="320"/>
      <c r="AO45" s="320"/>
      <c r="AP45" s="320"/>
      <c r="AQ45" s="320"/>
      <c r="AR45" s="320"/>
      <c r="AS45" s="320"/>
      <c r="AT45" s="320"/>
      <c r="AU45" s="320"/>
      <c r="AV45" s="320"/>
      <c r="AW45" s="320"/>
      <c r="AX45" s="320"/>
      <c r="AY45" s="320"/>
      <c r="AZ45" s="320"/>
      <c r="BA45" s="320"/>
      <c r="BB45" s="320"/>
      <c r="BC45" s="320"/>
      <c r="BD45" s="320"/>
      <c r="BE45" s="320"/>
      <c r="BF45" s="320"/>
      <c r="BG45" s="320"/>
      <c r="BH45" s="320"/>
      <c r="BI45" s="320"/>
      <c r="BJ45" s="320"/>
      <c r="BK45" s="320"/>
      <c r="BL45" s="320"/>
      <c r="BM45" s="320"/>
    </row>
    <row r="46" spans="1:65" ht="13.5" customHeight="1" thickTop="1" x14ac:dyDescent="0.25">
      <c r="A46" s="578"/>
      <c r="B46" s="595" t="s">
        <v>90</v>
      </c>
      <c r="C46" s="586"/>
      <c r="D46" s="1406" t="s">
        <v>522</v>
      </c>
      <c r="E46" s="1407"/>
      <c r="F46" s="1407"/>
      <c r="G46" s="1407"/>
      <c r="H46" s="1407"/>
      <c r="I46" s="1407"/>
      <c r="J46" s="1408"/>
      <c r="K46" s="1357" t="s">
        <v>565</v>
      </c>
      <c r="L46" s="1349"/>
      <c r="M46" s="1349"/>
      <c r="N46" s="1349"/>
      <c r="O46" s="1349"/>
      <c r="P46" s="1349"/>
      <c r="Q46" s="1349"/>
      <c r="R46" s="1349"/>
      <c r="S46" s="1349"/>
      <c r="T46" s="1349"/>
      <c r="U46" s="1350"/>
      <c r="V46" s="1409"/>
      <c r="W46" s="1410"/>
      <c r="X46" s="1410"/>
      <c r="Y46" s="1411"/>
      <c r="Z46" s="1416"/>
      <c r="AA46" s="1397"/>
      <c r="AB46" s="1397"/>
      <c r="AC46" s="1397"/>
      <c r="AD46" s="1397"/>
      <c r="AE46" s="1397"/>
      <c r="AF46" s="1397"/>
      <c r="AG46" s="1397"/>
      <c r="AH46" s="1397"/>
      <c r="AI46" s="1398"/>
      <c r="AJ46" s="326"/>
      <c r="AK46" s="325"/>
      <c r="AM46" s="320"/>
      <c r="AN46" s="320"/>
      <c r="AO46" s="320"/>
      <c r="AP46" s="320"/>
      <c r="AQ46" s="320"/>
      <c r="AR46" s="320"/>
      <c r="AS46" s="320"/>
      <c r="AT46" s="320"/>
      <c r="AU46" s="320"/>
      <c r="AV46" s="320"/>
      <c r="AW46" s="320"/>
      <c r="AX46" s="320"/>
      <c r="AY46" s="320"/>
      <c r="AZ46" s="320"/>
      <c r="BA46" s="320"/>
      <c r="BB46" s="320"/>
      <c r="BC46" s="320"/>
      <c r="BD46" s="320"/>
      <c r="BE46" s="320"/>
      <c r="BF46" s="320"/>
      <c r="BG46" s="320"/>
      <c r="BH46" s="320"/>
      <c r="BI46" s="320"/>
      <c r="BJ46" s="320"/>
      <c r="BK46" s="320"/>
      <c r="BL46" s="320"/>
      <c r="BM46" s="320"/>
    </row>
    <row r="47" spans="1:65" ht="13.5" customHeight="1" x14ac:dyDescent="0.25">
      <c r="A47" s="578"/>
      <c r="B47" s="585"/>
      <c r="C47" s="586"/>
      <c r="D47" s="1420" t="str">
        <f>IF($I$9=$D$163,Q252,IF($I$9=$D$162,Q218,Q184))</f>
        <v>USI 1.22 or lower</v>
      </c>
      <c r="E47" s="1421"/>
      <c r="F47" s="1421"/>
      <c r="G47" s="1421"/>
      <c r="H47" s="1421"/>
      <c r="I47" s="1421"/>
      <c r="J47" s="1422"/>
      <c r="K47" s="1426"/>
      <c r="L47" s="1427"/>
      <c r="M47" s="1427"/>
      <c r="N47" s="1427"/>
      <c r="O47" s="1427"/>
      <c r="P47" s="1427"/>
      <c r="Q47" s="1427"/>
      <c r="R47" s="1427"/>
      <c r="S47" s="1427"/>
      <c r="T47" s="1427"/>
      <c r="U47" s="1428"/>
      <c r="V47" s="1412"/>
      <c r="W47" s="1413"/>
      <c r="X47" s="1413"/>
      <c r="Y47" s="1414"/>
      <c r="Z47" s="1289"/>
      <c r="AA47" s="1177"/>
      <c r="AB47" s="1177"/>
      <c r="AC47" s="1177"/>
      <c r="AD47" s="1177"/>
      <c r="AE47" s="1177"/>
      <c r="AF47" s="1177"/>
      <c r="AG47" s="1177"/>
      <c r="AH47" s="1177"/>
      <c r="AI47" s="1291"/>
      <c r="AJ47" s="326"/>
      <c r="AK47" s="325"/>
      <c r="AM47" s="320"/>
      <c r="AN47" s="320"/>
      <c r="AO47" s="320"/>
      <c r="AP47" s="320"/>
      <c r="AQ47" s="320"/>
      <c r="AR47" s="320"/>
      <c r="AS47" s="320"/>
      <c r="AT47" s="320"/>
      <c r="AU47" s="320"/>
      <c r="AV47" s="320"/>
      <c r="AW47" s="320"/>
      <c r="AX47" s="320"/>
      <c r="AY47" s="320"/>
      <c r="AZ47" s="320"/>
      <c r="BA47" s="320"/>
      <c r="BB47" s="320"/>
      <c r="BC47" s="320"/>
      <c r="BD47" s="320"/>
      <c r="BE47" s="320"/>
      <c r="BF47" s="320"/>
      <c r="BG47" s="320"/>
      <c r="BH47" s="320"/>
      <c r="BI47" s="320"/>
      <c r="BJ47" s="320"/>
      <c r="BK47" s="320"/>
      <c r="BL47" s="320"/>
      <c r="BM47" s="320"/>
    </row>
    <row r="48" spans="1:65" ht="13.5" customHeight="1" thickBot="1" x14ac:dyDescent="0.3">
      <c r="A48" s="578"/>
      <c r="B48" s="585"/>
      <c r="C48" s="586"/>
      <c r="D48" s="1423"/>
      <c r="E48" s="1424"/>
      <c r="F48" s="1424"/>
      <c r="G48" s="1424"/>
      <c r="H48" s="1424"/>
      <c r="I48" s="1424"/>
      <c r="J48" s="1425"/>
      <c r="K48" s="1429"/>
      <c r="L48" s="1430"/>
      <c r="M48" s="1430"/>
      <c r="N48" s="1430"/>
      <c r="O48" s="1430"/>
      <c r="P48" s="1430"/>
      <c r="Q48" s="1430"/>
      <c r="R48" s="1430"/>
      <c r="S48" s="1430"/>
      <c r="T48" s="1430"/>
      <c r="U48" s="1431"/>
      <c r="V48" s="1412"/>
      <c r="W48" s="1415"/>
      <c r="X48" s="1415"/>
      <c r="Y48" s="1414"/>
      <c r="Z48" s="1417"/>
      <c r="AA48" s="1418"/>
      <c r="AB48" s="1418"/>
      <c r="AC48" s="1418"/>
      <c r="AD48" s="1418"/>
      <c r="AE48" s="1418"/>
      <c r="AF48" s="1418"/>
      <c r="AG48" s="1418"/>
      <c r="AH48" s="1418"/>
      <c r="AI48" s="1419"/>
      <c r="AJ48" s="326"/>
      <c r="AK48" s="325"/>
      <c r="AL48" s="320"/>
      <c r="AM48" s="320"/>
      <c r="AN48" s="320"/>
      <c r="AO48" s="320"/>
      <c r="AP48" s="320"/>
      <c r="AQ48" s="320"/>
      <c r="AR48" s="320"/>
      <c r="AS48" s="320"/>
      <c r="AT48" s="320"/>
      <c r="AU48" s="320"/>
      <c r="AV48" s="320"/>
      <c r="AW48" s="320"/>
      <c r="AX48" s="320"/>
      <c r="AY48" s="320"/>
      <c r="AZ48" s="320"/>
      <c r="BA48" s="320"/>
      <c r="BB48" s="320"/>
      <c r="BC48" s="320"/>
      <c r="BD48" s="320"/>
      <c r="BE48" s="320"/>
      <c r="BF48" s="320"/>
      <c r="BG48" s="320"/>
      <c r="BH48" s="320"/>
      <c r="BI48" s="320"/>
      <c r="BJ48" s="320"/>
      <c r="BK48" s="320"/>
      <c r="BL48" s="320"/>
      <c r="BM48" s="320"/>
    </row>
    <row r="49" spans="1:65" ht="13.5" customHeight="1" thickTop="1" x14ac:dyDescent="0.25">
      <c r="A49" s="578"/>
      <c r="B49" s="585"/>
      <c r="C49" s="586"/>
      <c r="D49" s="1392" t="s">
        <v>523</v>
      </c>
      <c r="E49" s="1393"/>
      <c r="F49" s="1393"/>
      <c r="G49" s="1393"/>
      <c r="H49" s="1393"/>
      <c r="I49" s="1393"/>
      <c r="J49" s="1393"/>
      <c r="K49" s="1348" t="s">
        <v>567</v>
      </c>
      <c r="L49" s="1349"/>
      <c r="M49" s="1349"/>
      <c r="N49" s="1349"/>
      <c r="O49" s="1349"/>
      <c r="P49" s="1349"/>
      <c r="Q49" s="1349"/>
      <c r="R49" s="1349"/>
      <c r="S49" s="1349"/>
      <c r="T49" s="1349"/>
      <c r="U49" s="1358"/>
      <c r="V49" s="1342" t="s">
        <v>569</v>
      </c>
      <c r="W49" s="1343"/>
      <c r="X49" s="1344"/>
      <c r="Y49" s="615"/>
      <c r="Z49" s="1397"/>
      <c r="AA49" s="1397"/>
      <c r="AB49" s="1397"/>
      <c r="AC49" s="1397"/>
      <c r="AD49" s="1397"/>
      <c r="AE49" s="1397"/>
      <c r="AF49" s="1397"/>
      <c r="AG49" s="1397"/>
      <c r="AH49" s="1397"/>
      <c r="AI49" s="1398"/>
      <c r="AJ49" s="326"/>
      <c r="AK49" s="325"/>
      <c r="AL49" s="321"/>
      <c r="AM49" s="320"/>
      <c r="AN49" s="320"/>
      <c r="AO49" s="320"/>
      <c r="AP49" s="320"/>
      <c r="AQ49" s="320"/>
      <c r="AR49" s="320"/>
      <c r="AS49" s="320"/>
      <c r="AT49" s="320"/>
      <c r="AU49" s="320"/>
      <c r="AV49" s="320"/>
      <c r="AW49" s="320"/>
      <c r="AX49" s="320"/>
      <c r="AY49" s="320"/>
      <c r="AZ49" s="320"/>
      <c r="BA49" s="320"/>
      <c r="BB49" s="320"/>
      <c r="BC49" s="320"/>
      <c r="BD49" s="320"/>
      <c r="BE49" s="320"/>
      <c r="BF49" s="320"/>
      <c r="BG49" s="320"/>
      <c r="BH49" s="320"/>
      <c r="BI49" s="320"/>
      <c r="BJ49" s="320"/>
      <c r="BK49" s="320"/>
      <c r="BL49" s="320"/>
      <c r="BM49" s="320"/>
    </row>
    <row r="50" spans="1:65" ht="13.5" customHeight="1" x14ac:dyDescent="0.25">
      <c r="A50" s="578"/>
      <c r="B50" s="585"/>
      <c r="C50" s="586"/>
      <c r="D50" s="1394"/>
      <c r="E50" s="1395"/>
      <c r="F50" s="1395"/>
      <c r="G50" s="1395"/>
      <c r="H50" s="1395"/>
      <c r="I50" s="1395"/>
      <c r="J50" s="1396"/>
      <c r="K50" s="1399"/>
      <c r="L50" s="1400"/>
      <c r="M50" s="1400"/>
      <c r="N50" s="1400"/>
      <c r="O50" s="1400"/>
      <c r="P50" s="1400"/>
      <c r="Q50" s="1400"/>
      <c r="R50" s="1400"/>
      <c r="S50" s="1400"/>
      <c r="T50" s="1400"/>
      <c r="U50" s="1401"/>
      <c r="V50" s="1403" t="s">
        <v>570</v>
      </c>
      <c r="W50" s="1404"/>
      <c r="X50" s="1405"/>
      <c r="Y50" s="616"/>
      <c r="Z50" s="1290"/>
      <c r="AA50" s="1177"/>
      <c r="AB50" s="1177"/>
      <c r="AC50" s="1177"/>
      <c r="AD50" s="1177"/>
      <c r="AE50" s="1177"/>
      <c r="AF50" s="1177"/>
      <c r="AG50" s="1177"/>
      <c r="AH50" s="1177"/>
      <c r="AI50" s="1291"/>
      <c r="AJ50" s="326"/>
      <c r="AK50" s="325"/>
      <c r="AL50" s="320"/>
      <c r="AM50" s="320"/>
      <c r="AN50" s="320"/>
      <c r="AO50" s="320"/>
      <c r="AP50" s="320"/>
      <c r="AQ50" s="320"/>
      <c r="AR50" s="320"/>
      <c r="AS50" s="320"/>
      <c r="AT50" s="320"/>
      <c r="AU50" s="320"/>
      <c r="AV50" s="320"/>
      <c r="AW50" s="320"/>
      <c r="AX50" s="320"/>
      <c r="AY50" s="320"/>
      <c r="AZ50" s="320"/>
      <c r="BA50" s="320"/>
      <c r="BB50" s="320"/>
      <c r="BC50" s="320"/>
      <c r="BD50" s="320"/>
      <c r="BE50" s="320"/>
      <c r="BF50" s="320"/>
      <c r="BG50" s="320"/>
      <c r="BH50" s="320"/>
      <c r="BI50" s="320"/>
      <c r="BJ50" s="320"/>
      <c r="BK50" s="320"/>
      <c r="BL50" s="320"/>
      <c r="BM50" s="320"/>
    </row>
    <row r="51" spans="1:65" ht="23.25" customHeight="1" thickBot="1" x14ac:dyDescent="0.3">
      <c r="A51" s="578"/>
      <c r="B51" s="585"/>
      <c r="C51" s="586"/>
      <c r="D51" s="1182" t="str">
        <f>IF($I$9=$D$163,Q254,IF($I$9=$D$162,Q220,Q186))</f>
        <v>Skylights USI 2.4 or lower. Roof hatches USI 2.9 or lower</v>
      </c>
      <c r="E51" s="1183"/>
      <c r="F51" s="1183"/>
      <c r="G51" s="1183"/>
      <c r="H51" s="1183"/>
      <c r="I51" s="1183"/>
      <c r="J51" s="1183"/>
      <c r="K51" s="1281"/>
      <c r="L51" s="1282"/>
      <c r="M51" s="1282"/>
      <c r="N51" s="1282"/>
      <c r="O51" s="1282"/>
      <c r="P51" s="1282"/>
      <c r="Q51" s="1282"/>
      <c r="R51" s="1282"/>
      <c r="S51" s="1282"/>
      <c r="T51" s="1282"/>
      <c r="U51" s="1402"/>
      <c r="V51" s="1355" t="s">
        <v>568</v>
      </c>
      <c r="W51" s="1346"/>
      <c r="X51" s="1356"/>
      <c r="Y51" s="617"/>
      <c r="Z51" s="1289"/>
      <c r="AA51" s="1290"/>
      <c r="AB51" s="1290"/>
      <c r="AC51" s="1290"/>
      <c r="AD51" s="1290"/>
      <c r="AE51" s="1290"/>
      <c r="AF51" s="1290"/>
      <c r="AG51" s="1290"/>
      <c r="AH51" s="1290"/>
      <c r="AI51" s="1291"/>
      <c r="AJ51" s="326"/>
      <c r="AK51" s="325"/>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row>
    <row r="52" spans="1:65" ht="13.5" customHeight="1" thickTop="1" thickBot="1" x14ac:dyDescent="0.3">
      <c r="A52" s="578"/>
      <c r="B52" s="595" t="s">
        <v>90</v>
      </c>
      <c r="C52" s="586"/>
      <c r="D52" s="1368" t="s">
        <v>280</v>
      </c>
      <c r="E52" s="1369"/>
      <c r="F52" s="1369"/>
      <c r="G52" s="1369"/>
      <c r="H52" s="1369"/>
      <c r="I52" s="1369"/>
      <c r="J52" s="1369"/>
      <c r="K52" s="1370"/>
      <c r="L52" s="1370"/>
      <c r="M52" s="1370"/>
      <c r="N52" s="1370"/>
      <c r="O52" s="1371"/>
      <c r="P52" s="1371"/>
      <c r="Q52" s="1371"/>
      <c r="R52" s="1371"/>
      <c r="S52" s="1371"/>
      <c r="T52" s="1371"/>
      <c r="U52" s="1371"/>
      <c r="V52" s="1370"/>
      <c r="W52" s="1370"/>
      <c r="X52" s="1370"/>
      <c r="Y52" s="1369"/>
      <c r="Z52" s="1369"/>
      <c r="AA52" s="1369"/>
      <c r="AB52" s="1369"/>
      <c r="AC52" s="1369"/>
      <c r="AD52" s="1369"/>
      <c r="AE52" s="1369"/>
      <c r="AF52" s="1369"/>
      <c r="AG52" s="1369"/>
      <c r="AH52" s="1369"/>
      <c r="AI52" s="1372"/>
      <c r="AJ52" s="326"/>
      <c r="AK52" s="325"/>
      <c r="AL52" s="320"/>
      <c r="AM52" s="321" t="s">
        <v>22</v>
      </c>
      <c r="AN52" s="320"/>
      <c r="AO52" s="320"/>
      <c r="AP52" s="320"/>
      <c r="AQ52" s="320"/>
      <c r="AR52" s="320"/>
      <c r="AS52" s="320"/>
      <c r="AT52" s="320"/>
      <c r="AU52" s="320"/>
      <c r="AV52" s="320"/>
      <c r="AW52" s="320"/>
      <c r="AX52" s="320"/>
      <c r="AY52" s="320"/>
      <c r="AZ52" s="320"/>
      <c r="BA52" s="320"/>
      <c r="BB52" s="320"/>
      <c r="BC52" s="320"/>
      <c r="BD52" s="320"/>
      <c r="BE52" s="320"/>
      <c r="BF52" s="320"/>
      <c r="BG52" s="320"/>
      <c r="BH52" s="320"/>
      <c r="BI52" s="320"/>
      <c r="BJ52" s="320"/>
      <c r="BK52" s="320"/>
      <c r="BL52" s="320"/>
      <c r="BM52" s="320"/>
    </row>
    <row r="53" spans="1:65" ht="13.5" customHeight="1" thickTop="1" x14ac:dyDescent="0.25">
      <c r="A53" s="578"/>
      <c r="B53" s="585"/>
      <c r="C53" s="586"/>
      <c r="D53" s="1373" t="s">
        <v>122</v>
      </c>
      <c r="E53" s="1374"/>
      <c r="F53" s="1374"/>
      <c r="G53" s="1374"/>
      <c r="H53" s="1374"/>
      <c r="I53" s="1374"/>
      <c r="J53" s="1374"/>
      <c r="K53" s="1375" t="s">
        <v>572</v>
      </c>
      <c r="L53" s="1376"/>
      <c r="M53" s="1376"/>
      <c r="N53" s="1376"/>
      <c r="O53" s="1379" t="s">
        <v>189</v>
      </c>
      <c r="P53" s="1380"/>
      <c r="Q53" s="1381" t="s">
        <v>562</v>
      </c>
      <c r="R53" s="1382"/>
      <c r="S53" s="1382"/>
      <c r="T53" s="1382"/>
      <c r="U53" s="1383"/>
      <c r="V53" s="1364" t="s">
        <v>564</v>
      </c>
      <c r="W53" s="1365"/>
      <c r="X53" s="1365"/>
      <c r="Y53" s="1366"/>
      <c r="Z53" s="1309"/>
      <c r="AA53" s="1310"/>
      <c r="AB53" s="1310"/>
      <c r="AC53" s="1310"/>
      <c r="AD53" s="1310"/>
      <c r="AE53" s="1310"/>
      <c r="AF53" s="1310"/>
      <c r="AG53" s="1310"/>
      <c r="AH53" s="1310"/>
      <c r="AI53" s="1311"/>
      <c r="AJ53" s="326"/>
      <c r="AK53" s="325"/>
      <c r="AL53" s="320"/>
      <c r="AM53" s="321"/>
      <c r="AN53" s="320"/>
      <c r="AO53" s="320"/>
      <c r="AP53" s="320"/>
      <c r="AQ53" s="320"/>
      <c r="AR53" s="320"/>
      <c r="AS53" s="320"/>
      <c r="AT53" s="320"/>
      <c r="AU53" s="320"/>
      <c r="AV53" s="320"/>
      <c r="AW53" s="320"/>
      <c r="AX53" s="320"/>
      <c r="AY53" s="320"/>
      <c r="AZ53" s="320"/>
      <c r="BA53" s="320"/>
      <c r="BB53" s="320"/>
      <c r="BC53" s="320"/>
      <c r="BD53" s="320"/>
      <c r="BE53" s="320"/>
      <c r="BF53" s="320"/>
      <c r="BG53" s="320"/>
      <c r="BH53" s="320"/>
      <c r="BI53" s="320"/>
      <c r="BJ53" s="320"/>
      <c r="BK53" s="320"/>
      <c r="BL53" s="320"/>
      <c r="BM53" s="320"/>
    </row>
    <row r="54" spans="1:65" ht="13.5" customHeight="1" x14ac:dyDescent="0.25">
      <c r="A54" s="578"/>
      <c r="B54" s="585"/>
      <c r="C54" s="586"/>
      <c r="D54" s="1182" t="str">
        <f>IF($I$9=$D$163,Q259,IF($I$9=$D$162,Q226,Q192))</f>
        <v>If gas: maximum combined 60,000 BTU allowable limit</v>
      </c>
      <c r="E54" s="1183"/>
      <c r="F54" s="1183"/>
      <c r="G54" s="1183"/>
      <c r="H54" s="1183"/>
      <c r="I54" s="1183"/>
      <c r="J54" s="1184"/>
      <c r="K54" s="1377"/>
      <c r="L54" s="1378"/>
      <c r="M54" s="1378"/>
      <c r="N54" s="1378"/>
      <c r="O54" s="1384" t="s">
        <v>571</v>
      </c>
      <c r="P54" s="1385"/>
      <c r="Q54" s="1386" t="s">
        <v>563</v>
      </c>
      <c r="R54" s="1387"/>
      <c r="S54" s="1387"/>
      <c r="T54" s="1387"/>
      <c r="U54" s="1388"/>
      <c r="V54" s="1389"/>
      <c r="W54" s="1390"/>
      <c r="X54" s="1390"/>
      <c r="Y54" s="1391"/>
      <c r="Z54" s="1289"/>
      <c r="AA54" s="1290"/>
      <c r="AB54" s="1290"/>
      <c r="AC54" s="1290"/>
      <c r="AD54" s="1290"/>
      <c r="AE54" s="1290"/>
      <c r="AF54" s="1290"/>
      <c r="AG54" s="1290"/>
      <c r="AH54" s="1290"/>
      <c r="AI54" s="1291"/>
      <c r="AJ54" s="326"/>
      <c r="AK54" s="325"/>
      <c r="AM54" s="321"/>
      <c r="AN54" s="320"/>
      <c r="AO54" s="320"/>
      <c r="AP54" s="320"/>
      <c r="AQ54" s="320"/>
      <c r="AR54" s="320"/>
      <c r="AS54" s="320"/>
      <c r="AT54" s="320"/>
      <c r="AU54" s="320"/>
      <c r="AV54" s="320"/>
      <c r="AW54" s="320"/>
      <c r="AX54" s="320"/>
      <c r="AY54" s="320"/>
      <c r="AZ54" s="320"/>
      <c r="BA54" s="320"/>
      <c r="BB54" s="320"/>
      <c r="BC54" s="320"/>
      <c r="BD54" s="320"/>
      <c r="BE54" s="320"/>
      <c r="BF54" s="320"/>
      <c r="BG54" s="320"/>
      <c r="BH54" s="320"/>
      <c r="BI54" s="320"/>
      <c r="BJ54" s="320"/>
      <c r="BK54" s="320"/>
      <c r="BL54" s="320"/>
      <c r="BM54" s="320"/>
    </row>
    <row r="55" spans="1:65" ht="13.5" customHeight="1" thickBot="1" x14ac:dyDescent="0.3">
      <c r="A55" s="578"/>
      <c r="B55" s="585"/>
      <c r="C55" s="586"/>
      <c r="D55" s="1185"/>
      <c r="E55" s="1186"/>
      <c r="F55" s="1186"/>
      <c r="G55" s="1186"/>
      <c r="H55" s="1186"/>
      <c r="I55" s="1186"/>
      <c r="J55" s="1187"/>
      <c r="K55" s="1338">
        <v>0</v>
      </c>
      <c r="L55" s="1334"/>
      <c r="M55" s="1334"/>
      <c r="N55" s="1334"/>
      <c r="O55" s="1266">
        <v>0</v>
      </c>
      <c r="P55" s="1327"/>
      <c r="Q55" s="1333">
        <v>0</v>
      </c>
      <c r="R55" s="1334"/>
      <c r="S55" s="1334"/>
      <c r="T55" s="1334"/>
      <c r="U55" s="1367"/>
      <c r="V55" s="1338"/>
      <c r="W55" s="1334"/>
      <c r="X55" s="1334"/>
      <c r="Y55" s="1339"/>
      <c r="Z55" s="1289"/>
      <c r="AA55" s="1290"/>
      <c r="AB55" s="1290"/>
      <c r="AC55" s="1290"/>
      <c r="AD55" s="1290"/>
      <c r="AE55" s="1290"/>
      <c r="AF55" s="1290"/>
      <c r="AG55" s="1290"/>
      <c r="AH55" s="1290"/>
      <c r="AI55" s="1291"/>
      <c r="AJ55" s="326"/>
      <c r="AK55" s="325"/>
      <c r="AL55" s="321"/>
      <c r="AM55" s="321"/>
      <c r="AN55" s="320"/>
      <c r="AO55" s="320"/>
      <c r="AP55" s="320"/>
      <c r="AQ55" s="320"/>
      <c r="AR55" s="320"/>
      <c r="AS55" s="320"/>
      <c r="AT55" s="320"/>
      <c r="AU55" s="320"/>
      <c r="AV55" s="320"/>
      <c r="AW55" s="320"/>
      <c r="AX55" s="320"/>
      <c r="AY55" s="320"/>
      <c r="AZ55" s="320"/>
      <c r="BA55" s="320"/>
      <c r="BB55" s="320"/>
      <c r="BC55" s="320"/>
      <c r="BD55" s="320"/>
      <c r="BE55" s="320"/>
      <c r="BF55" s="320"/>
      <c r="BG55" s="320"/>
      <c r="BH55" s="320"/>
      <c r="BI55" s="320"/>
      <c r="BJ55" s="320"/>
      <c r="BK55" s="320"/>
      <c r="BL55" s="320"/>
      <c r="BM55" s="320"/>
    </row>
    <row r="56" spans="1:65" ht="13.5" customHeight="1" thickTop="1" x14ac:dyDescent="0.25">
      <c r="A56" s="578"/>
      <c r="B56" s="585"/>
      <c r="C56" s="586"/>
      <c r="D56" s="1340" t="s">
        <v>530</v>
      </c>
      <c r="E56" s="1296"/>
      <c r="F56" s="1296"/>
      <c r="G56" s="1296"/>
      <c r="H56" s="1296"/>
      <c r="I56" s="1296"/>
      <c r="J56" s="1351"/>
      <c r="K56" s="1352" t="s">
        <v>526</v>
      </c>
      <c r="L56" s="1353"/>
      <c r="M56" s="1353"/>
      <c r="N56" s="1354"/>
      <c r="O56" s="1357" t="s">
        <v>528</v>
      </c>
      <c r="P56" s="1349"/>
      <c r="Q56" s="1357" t="s">
        <v>529</v>
      </c>
      <c r="R56" s="1349"/>
      <c r="S56" s="1349"/>
      <c r="T56" s="1349"/>
      <c r="U56" s="1358"/>
      <c r="V56" s="1348" t="s">
        <v>132</v>
      </c>
      <c r="W56" s="1349"/>
      <c r="X56" s="1350"/>
      <c r="Y56" s="618" t="s">
        <v>681</v>
      </c>
      <c r="Z56" s="1309"/>
      <c r="AA56" s="1310"/>
      <c r="AB56" s="1310"/>
      <c r="AC56" s="1310"/>
      <c r="AD56" s="1310"/>
      <c r="AE56" s="1310"/>
      <c r="AF56" s="1310"/>
      <c r="AG56" s="1310"/>
      <c r="AH56" s="1310"/>
      <c r="AI56" s="1311"/>
      <c r="AJ56" s="326"/>
      <c r="AK56" s="325"/>
      <c r="AL56" s="321"/>
      <c r="AM56" s="321"/>
      <c r="AN56" s="321"/>
      <c r="AO56" s="320"/>
      <c r="AP56" s="320"/>
      <c r="AQ56" s="320"/>
      <c r="AR56" s="320"/>
      <c r="AS56" s="320"/>
      <c r="AT56" s="320"/>
      <c r="AU56" s="320"/>
      <c r="AV56" s="320"/>
      <c r="AW56" s="320"/>
      <c r="AX56" s="320"/>
      <c r="AY56" s="320"/>
      <c r="AZ56" s="320"/>
      <c r="BA56" s="320"/>
      <c r="BB56" s="320"/>
      <c r="BC56" s="320"/>
      <c r="BD56" s="320"/>
      <c r="BE56" s="320"/>
      <c r="BF56" s="320"/>
      <c r="BG56" s="320"/>
      <c r="BH56" s="320"/>
      <c r="BI56" s="320"/>
      <c r="BJ56" s="320"/>
      <c r="BK56" s="320"/>
      <c r="BL56" s="320"/>
      <c r="BM56" s="320"/>
    </row>
    <row r="57" spans="1:65" ht="13.5" customHeight="1" x14ac:dyDescent="0.25">
      <c r="A57" s="578"/>
      <c r="B57" s="585"/>
      <c r="C57" s="586"/>
      <c r="D57" s="1182" t="str">
        <f>IF(I9=D163,Q258,IF(I9=D162,Q224,Q190))</f>
        <v>Electric systems only</v>
      </c>
      <c r="E57" s="1183"/>
      <c r="F57" s="1183"/>
      <c r="G57" s="1183"/>
      <c r="H57" s="1183"/>
      <c r="I57" s="1183"/>
      <c r="J57" s="1184"/>
      <c r="K57" s="1355"/>
      <c r="L57" s="1346"/>
      <c r="M57" s="1346"/>
      <c r="N57" s="1356"/>
      <c r="O57" s="1359" t="s">
        <v>203</v>
      </c>
      <c r="P57" s="1360"/>
      <c r="Q57" s="1361"/>
      <c r="R57" s="1362"/>
      <c r="S57" s="1362"/>
      <c r="T57" s="1362"/>
      <c r="U57" s="1363"/>
      <c r="V57" s="619" t="s">
        <v>102</v>
      </c>
      <c r="W57" s="620" t="s">
        <v>102</v>
      </c>
      <c r="X57" s="621" t="s">
        <v>102</v>
      </c>
      <c r="Y57" s="622"/>
      <c r="Z57" s="1289"/>
      <c r="AA57" s="1290"/>
      <c r="AB57" s="1290"/>
      <c r="AC57" s="1290"/>
      <c r="AD57" s="1290"/>
      <c r="AE57" s="1290"/>
      <c r="AF57" s="1290"/>
      <c r="AG57" s="1290"/>
      <c r="AH57" s="1290"/>
      <c r="AI57" s="1291"/>
      <c r="AJ57" s="326"/>
      <c r="AK57" s="325"/>
      <c r="AL57" s="320"/>
      <c r="AM57" s="321"/>
      <c r="AN57" s="320"/>
      <c r="AO57" s="320"/>
      <c r="AP57" s="320"/>
      <c r="AQ57" s="320"/>
      <c r="AR57" s="320"/>
      <c r="AS57" s="320"/>
      <c r="AT57" s="320"/>
      <c r="AU57" s="320"/>
      <c r="AV57" s="320"/>
      <c r="AW57" s="320"/>
      <c r="AX57" s="320"/>
      <c r="AY57" s="320"/>
      <c r="AZ57" s="320"/>
      <c r="BA57" s="320"/>
      <c r="BB57" s="320"/>
      <c r="BC57" s="320"/>
      <c r="BD57" s="320"/>
      <c r="BE57" s="320"/>
      <c r="BF57" s="320"/>
      <c r="BG57" s="320"/>
      <c r="BH57" s="320"/>
      <c r="BI57" s="320"/>
      <c r="BJ57" s="320"/>
      <c r="BK57" s="320"/>
      <c r="BL57" s="320"/>
      <c r="BM57" s="320"/>
    </row>
    <row r="58" spans="1:65" ht="13.5" customHeight="1" thickBot="1" x14ac:dyDescent="0.3">
      <c r="A58" s="578"/>
      <c r="B58" s="585"/>
      <c r="C58" s="586"/>
      <c r="D58" s="1185"/>
      <c r="E58" s="1186"/>
      <c r="F58" s="1186"/>
      <c r="G58" s="1186"/>
      <c r="H58" s="1186"/>
      <c r="I58" s="1186"/>
      <c r="J58" s="1187"/>
      <c r="K58" s="1330" t="s">
        <v>527</v>
      </c>
      <c r="L58" s="1331"/>
      <c r="M58" s="1331"/>
      <c r="N58" s="1332"/>
      <c r="O58" s="1333" t="s">
        <v>203</v>
      </c>
      <c r="P58" s="1334"/>
      <c r="Q58" s="1335" t="s">
        <v>22</v>
      </c>
      <c r="R58" s="1336"/>
      <c r="S58" s="1336"/>
      <c r="T58" s="1336"/>
      <c r="U58" s="1337"/>
      <c r="V58" s="1338" t="s">
        <v>102</v>
      </c>
      <c r="W58" s="1334"/>
      <c r="X58" s="1339"/>
      <c r="Y58" s="623"/>
      <c r="Z58" s="1312"/>
      <c r="AA58" s="1313"/>
      <c r="AB58" s="1313"/>
      <c r="AC58" s="1313"/>
      <c r="AD58" s="1313"/>
      <c r="AE58" s="1313"/>
      <c r="AF58" s="1313"/>
      <c r="AG58" s="1313"/>
      <c r="AH58" s="1313"/>
      <c r="AI58" s="1314"/>
      <c r="AJ58" s="326"/>
      <c r="AK58" s="325"/>
      <c r="AL58" s="320"/>
      <c r="AM58" s="321"/>
      <c r="AN58" s="320"/>
      <c r="AO58" s="320"/>
      <c r="AP58" s="320"/>
      <c r="AQ58" s="320"/>
      <c r="AR58" s="320"/>
      <c r="AS58" s="320"/>
      <c r="AT58" s="320"/>
      <c r="AU58" s="320"/>
      <c r="AV58" s="320"/>
      <c r="AW58" s="320"/>
      <c r="AX58" s="320"/>
      <c r="AY58" s="320"/>
      <c r="AZ58" s="320"/>
      <c r="BA58" s="320"/>
      <c r="BB58" s="320"/>
      <c r="BC58" s="320"/>
      <c r="BD58" s="320"/>
      <c r="BE58" s="320"/>
      <c r="BF58" s="320"/>
      <c r="BG58" s="320"/>
      <c r="BH58" s="320"/>
      <c r="BI58" s="320"/>
      <c r="BJ58" s="320"/>
      <c r="BK58" s="320"/>
      <c r="BL58" s="320"/>
      <c r="BM58" s="320"/>
    </row>
    <row r="59" spans="1:65" ht="13.5" customHeight="1" thickTop="1" x14ac:dyDescent="0.25">
      <c r="A59" s="578"/>
      <c r="B59" s="585"/>
      <c r="C59" s="586"/>
      <c r="D59" s="1340" t="s">
        <v>402</v>
      </c>
      <c r="E59" s="1296"/>
      <c r="F59" s="1296"/>
      <c r="G59" s="1296"/>
      <c r="H59" s="1296"/>
      <c r="I59" s="1296"/>
      <c r="J59" s="1341"/>
      <c r="K59" s="1342" t="s">
        <v>528</v>
      </c>
      <c r="L59" s="1343"/>
      <c r="M59" s="1343"/>
      <c r="N59" s="1343"/>
      <c r="O59" s="1343"/>
      <c r="P59" s="1344"/>
      <c r="Q59" s="1345" t="s">
        <v>558</v>
      </c>
      <c r="R59" s="1346"/>
      <c r="S59" s="1346"/>
      <c r="T59" s="1346"/>
      <c r="U59" s="1347"/>
      <c r="V59" s="1348" t="s">
        <v>132</v>
      </c>
      <c r="W59" s="1349"/>
      <c r="X59" s="1350"/>
      <c r="Y59" s="618" t="s">
        <v>133</v>
      </c>
      <c r="Z59" s="1309"/>
      <c r="AA59" s="1310"/>
      <c r="AB59" s="1310"/>
      <c r="AC59" s="1310"/>
      <c r="AD59" s="1310"/>
      <c r="AE59" s="1310"/>
      <c r="AF59" s="1310"/>
      <c r="AG59" s="1310"/>
      <c r="AH59" s="1310"/>
      <c r="AI59" s="1311"/>
      <c r="AJ59" s="326"/>
      <c r="AK59" s="325"/>
      <c r="AL59" s="320"/>
      <c r="AM59" s="321"/>
      <c r="AN59" s="320"/>
      <c r="AO59" s="320" t="s">
        <v>22</v>
      </c>
      <c r="AP59" s="320"/>
      <c r="AQ59" s="320"/>
      <c r="AR59" s="320"/>
      <c r="AS59" s="320"/>
      <c r="AT59" s="320"/>
      <c r="AU59" s="320"/>
      <c r="AV59" s="320"/>
      <c r="AW59" s="320"/>
      <c r="AX59" s="320"/>
      <c r="AY59" s="320"/>
      <c r="AZ59" s="320"/>
      <c r="BA59" s="320"/>
      <c r="BB59" s="320"/>
      <c r="BC59" s="320"/>
      <c r="BD59" s="320"/>
      <c r="BE59" s="320"/>
      <c r="BF59" s="320"/>
      <c r="BG59" s="320"/>
      <c r="BH59" s="320"/>
      <c r="BI59" s="320"/>
      <c r="BJ59" s="320"/>
      <c r="BK59" s="320"/>
      <c r="BL59" s="320"/>
      <c r="BM59" s="320"/>
    </row>
    <row r="60" spans="1:65" ht="13.5" customHeight="1" x14ac:dyDescent="0.25">
      <c r="A60" s="578"/>
      <c r="B60" s="585"/>
      <c r="C60" s="586"/>
      <c r="D60" s="1182" t="str">
        <f>IF($I$9=$D$163,Q261,IF($I$9=$D$162,Q228,Q194))</f>
        <v>Electric systems only</v>
      </c>
      <c r="E60" s="1183"/>
      <c r="F60" s="1183"/>
      <c r="G60" s="1183"/>
      <c r="H60" s="1183"/>
      <c r="I60" s="1183"/>
      <c r="J60" s="1183"/>
      <c r="K60" s="1315" t="s">
        <v>203</v>
      </c>
      <c r="L60" s="1316"/>
      <c r="M60" s="1316"/>
      <c r="N60" s="1316"/>
      <c r="O60" s="1316"/>
      <c r="P60" s="1317"/>
      <c r="Q60" s="1320" t="s">
        <v>22</v>
      </c>
      <c r="R60" s="1321"/>
      <c r="S60" s="1321"/>
      <c r="T60" s="1321"/>
      <c r="U60" s="1322"/>
      <c r="V60" s="1326" t="s">
        <v>102</v>
      </c>
      <c r="W60" s="1267"/>
      <c r="X60" s="1327"/>
      <c r="Y60" s="1328"/>
      <c r="Z60" s="1289"/>
      <c r="AA60" s="1290"/>
      <c r="AB60" s="1290"/>
      <c r="AC60" s="1290"/>
      <c r="AD60" s="1290"/>
      <c r="AE60" s="1290"/>
      <c r="AF60" s="1290"/>
      <c r="AG60" s="1290"/>
      <c r="AH60" s="1290"/>
      <c r="AI60" s="1291"/>
      <c r="AJ60" s="326"/>
      <c r="AK60" s="325"/>
      <c r="AL60" s="320"/>
      <c r="AM60" s="321"/>
      <c r="AN60" s="320"/>
      <c r="AO60" s="320"/>
      <c r="AP60" s="320"/>
      <c r="AQ60" s="320"/>
      <c r="AR60" s="320"/>
      <c r="AS60" s="320"/>
      <c r="AT60" s="320"/>
      <c r="AU60" s="320"/>
      <c r="AV60" s="320"/>
      <c r="AW60" s="320"/>
      <c r="AX60" s="320"/>
      <c r="AY60" s="320"/>
      <c r="AZ60" s="320"/>
      <c r="BA60" s="320"/>
      <c r="BB60" s="320"/>
      <c r="BC60" s="320"/>
      <c r="BD60" s="320"/>
      <c r="BE60" s="320"/>
      <c r="BF60" s="320"/>
      <c r="BG60" s="320"/>
      <c r="BH60" s="320"/>
      <c r="BI60" s="320"/>
      <c r="BJ60" s="320"/>
      <c r="BK60" s="320"/>
      <c r="BL60" s="320"/>
      <c r="BM60" s="320"/>
    </row>
    <row r="61" spans="1:65" ht="13.5" customHeight="1" thickBot="1" x14ac:dyDescent="0.3">
      <c r="A61" s="578"/>
      <c r="B61" s="585"/>
      <c r="C61" s="586"/>
      <c r="D61" s="1185"/>
      <c r="E61" s="1186"/>
      <c r="F61" s="1186"/>
      <c r="G61" s="1186"/>
      <c r="H61" s="1186"/>
      <c r="I61" s="1186"/>
      <c r="J61" s="1186"/>
      <c r="K61" s="1318"/>
      <c r="L61" s="1270"/>
      <c r="M61" s="1270"/>
      <c r="N61" s="1270"/>
      <c r="O61" s="1270"/>
      <c r="P61" s="1319"/>
      <c r="Q61" s="1323"/>
      <c r="R61" s="1324"/>
      <c r="S61" s="1324"/>
      <c r="T61" s="1324"/>
      <c r="U61" s="1325"/>
      <c r="V61" s="1318"/>
      <c r="W61" s="1270"/>
      <c r="X61" s="1319"/>
      <c r="Y61" s="1329"/>
      <c r="Z61" s="1312"/>
      <c r="AA61" s="1313"/>
      <c r="AB61" s="1313"/>
      <c r="AC61" s="1313"/>
      <c r="AD61" s="1313"/>
      <c r="AE61" s="1313"/>
      <c r="AF61" s="1313"/>
      <c r="AG61" s="1313"/>
      <c r="AH61" s="1313"/>
      <c r="AI61" s="1314"/>
      <c r="AJ61" s="326"/>
      <c r="AK61" s="325"/>
      <c r="AL61" s="320"/>
      <c r="AM61" s="321"/>
      <c r="AN61" s="320"/>
      <c r="AO61" s="320"/>
      <c r="AP61" s="320"/>
      <c r="AQ61" s="320"/>
      <c r="AR61" s="320"/>
      <c r="AS61" s="320"/>
      <c r="AT61" s="320"/>
      <c r="AU61" s="320"/>
      <c r="AV61" s="320"/>
      <c r="AW61" s="320"/>
      <c r="AX61" s="320"/>
      <c r="AY61" s="320"/>
      <c r="AZ61" s="320"/>
      <c r="BA61" s="320"/>
      <c r="BB61" s="320"/>
      <c r="BC61" s="320"/>
      <c r="BD61" s="320"/>
      <c r="BE61" s="320"/>
      <c r="BF61" s="320"/>
      <c r="BG61" s="320"/>
      <c r="BH61" s="320"/>
      <c r="BI61" s="320"/>
      <c r="BJ61" s="320"/>
      <c r="BK61" s="320"/>
      <c r="BL61" s="320"/>
      <c r="BM61" s="320"/>
    </row>
    <row r="62" spans="1:65" ht="13.5" customHeight="1" thickTop="1" x14ac:dyDescent="0.25">
      <c r="A62" s="578"/>
      <c r="B62" s="585"/>
      <c r="C62" s="586"/>
      <c r="D62" s="1275" t="s">
        <v>531</v>
      </c>
      <c r="E62" s="1276"/>
      <c r="F62" s="1276"/>
      <c r="G62" s="1276"/>
      <c r="H62" s="1276"/>
      <c r="I62" s="1276"/>
      <c r="J62" s="1276"/>
      <c r="K62" s="1277"/>
      <c r="L62" s="1278"/>
      <c r="M62" s="1278"/>
      <c r="N62" s="1278"/>
      <c r="O62" s="1278"/>
      <c r="P62" s="1278"/>
      <c r="Q62" s="1278"/>
      <c r="R62" s="1278"/>
      <c r="S62" s="1278"/>
      <c r="T62" s="1278"/>
      <c r="U62" s="1278"/>
      <c r="V62" s="1283"/>
      <c r="W62" s="1278"/>
      <c r="X62" s="1278"/>
      <c r="Y62" s="1284"/>
      <c r="Z62" s="1289"/>
      <c r="AA62" s="1290"/>
      <c r="AB62" s="1290"/>
      <c r="AC62" s="1290"/>
      <c r="AD62" s="1290"/>
      <c r="AE62" s="1290"/>
      <c r="AF62" s="1290"/>
      <c r="AG62" s="1290"/>
      <c r="AH62" s="1290"/>
      <c r="AI62" s="1291"/>
      <c r="AJ62" s="326"/>
      <c r="AK62" s="325"/>
      <c r="AL62" s="320"/>
      <c r="AM62" s="321" t="s">
        <v>22</v>
      </c>
      <c r="AN62" s="320"/>
      <c r="AO62" s="320"/>
      <c r="AP62" s="320"/>
      <c r="AQ62" s="320"/>
      <c r="AR62" s="320"/>
      <c r="AS62" s="320"/>
      <c r="AT62" s="320"/>
      <c r="AU62" s="320"/>
      <c r="AV62" s="320"/>
      <c r="AW62" s="320"/>
      <c r="AX62" s="320"/>
      <c r="AY62" s="320"/>
      <c r="AZ62" s="320"/>
      <c r="BA62" s="320"/>
      <c r="BB62" s="320"/>
      <c r="BC62" s="320"/>
      <c r="BD62" s="320"/>
      <c r="BE62" s="320"/>
      <c r="BF62" s="320"/>
      <c r="BG62" s="320"/>
      <c r="BH62" s="320"/>
      <c r="BI62" s="320"/>
      <c r="BJ62" s="320"/>
      <c r="BK62" s="320"/>
      <c r="BL62" s="320"/>
      <c r="BM62" s="320"/>
    </row>
    <row r="63" spans="1:65" ht="13.5" customHeight="1" x14ac:dyDescent="0.25">
      <c r="A63" s="578"/>
      <c r="B63" s="585"/>
      <c r="C63" s="586"/>
      <c r="D63" s="1292" t="str">
        <f>IF($I$9=$D$163,Q256,IF($I$9=$D$162,Q222,Q188))</f>
        <v xml:space="preserve">HRV - 75% SRE @ 0 deg C (on continuous mode or better)
</v>
      </c>
      <c r="E63" s="1293"/>
      <c r="F63" s="1293"/>
      <c r="G63" s="1293"/>
      <c r="H63" s="1293"/>
      <c r="I63" s="1293"/>
      <c r="J63" s="1294"/>
      <c r="K63" s="1279"/>
      <c r="L63" s="1280"/>
      <c r="M63" s="1280"/>
      <c r="N63" s="1280"/>
      <c r="O63" s="1280"/>
      <c r="P63" s="1280"/>
      <c r="Q63" s="1280"/>
      <c r="R63" s="1280"/>
      <c r="S63" s="1280"/>
      <c r="T63" s="1280"/>
      <c r="U63" s="1280"/>
      <c r="V63" s="1285"/>
      <c r="W63" s="1280"/>
      <c r="X63" s="1280"/>
      <c r="Y63" s="1286"/>
      <c r="Z63" s="1289"/>
      <c r="AA63" s="1177"/>
      <c r="AB63" s="1177"/>
      <c r="AC63" s="1177"/>
      <c r="AD63" s="1177"/>
      <c r="AE63" s="1177"/>
      <c r="AF63" s="1177"/>
      <c r="AG63" s="1177"/>
      <c r="AH63" s="1177"/>
      <c r="AI63" s="1291"/>
      <c r="AJ63" s="326"/>
      <c r="AK63" s="325"/>
      <c r="AL63" s="320"/>
      <c r="AM63" s="321"/>
      <c r="AN63" s="320"/>
      <c r="AO63" s="320"/>
      <c r="AP63" s="320"/>
      <c r="AQ63" s="320"/>
      <c r="AR63" s="320"/>
      <c r="AS63" s="320"/>
      <c r="AT63" s="320"/>
      <c r="AU63" s="320"/>
      <c r="AV63" s="320"/>
      <c r="AW63" s="320"/>
      <c r="AX63" s="320"/>
      <c r="AY63" s="320"/>
      <c r="AZ63" s="320"/>
      <c r="BA63" s="320"/>
      <c r="BB63" s="320"/>
      <c r="BC63" s="320"/>
      <c r="BD63" s="320"/>
      <c r="BE63" s="320"/>
      <c r="BF63" s="320"/>
      <c r="BG63" s="320"/>
      <c r="BH63" s="320"/>
      <c r="BI63" s="320"/>
      <c r="BJ63" s="320"/>
      <c r="BK63" s="320"/>
      <c r="BL63" s="320"/>
      <c r="BM63" s="320"/>
    </row>
    <row r="64" spans="1:65" ht="13.5" customHeight="1" thickBot="1" x14ac:dyDescent="0.3">
      <c r="A64" s="578"/>
      <c r="B64" s="585"/>
      <c r="C64" s="586"/>
      <c r="D64" s="1292"/>
      <c r="E64" s="1294"/>
      <c r="F64" s="1294"/>
      <c r="G64" s="1294"/>
      <c r="H64" s="1294"/>
      <c r="I64" s="1294"/>
      <c r="J64" s="1294"/>
      <c r="K64" s="1281"/>
      <c r="L64" s="1282"/>
      <c r="M64" s="1282"/>
      <c r="N64" s="1282"/>
      <c r="O64" s="1282"/>
      <c r="P64" s="1282"/>
      <c r="Q64" s="1282"/>
      <c r="R64" s="1282"/>
      <c r="S64" s="1282"/>
      <c r="T64" s="1282"/>
      <c r="U64" s="1282"/>
      <c r="V64" s="1287"/>
      <c r="W64" s="1282"/>
      <c r="X64" s="1282"/>
      <c r="Y64" s="1288"/>
      <c r="Z64" s="1289"/>
      <c r="AA64" s="1290"/>
      <c r="AB64" s="1290"/>
      <c r="AC64" s="1290"/>
      <c r="AD64" s="1290"/>
      <c r="AE64" s="1290"/>
      <c r="AF64" s="1290"/>
      <c r="AG64" s="1290"/>
      <c r="AH64" s="1290"/>
      <c r="AI64" s="1291"/>
      <c r="AJ64" s="326"/>
      <c r="AK64" s="325"/>
      <c r="AL64" s="320"/>
      <c r="AM64" s="321" t="s">
        <v>22</v>
      </c>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row>
    <row r="65" spans="1:65" ht="13.5" customHeight="1" thickTop="1" x14ac:dyDescent="0.25">
      <c r="A65" s="578"/>
      <c r="B65" s="585"/>
      <c r="C65" s="586"/>
      <c r="D65" s="1295" t="s">
        <v>532</v>
      </c>
      <c r="E65" s="1296"/>
      <c r="F65" s="1296"/>
      <c r="G65" s="1296"/>
      <c r="H65" s="1296"/>
      <c r="I65" s="1296"/>
      <c r="J65" s="1296"/>
      <c r="K65" s="1297" t="s">
        <v>560</v>
      </c>
      <c r="L65" s="1298"/>
      <c r="M65" s="1298"/>
      <c r="N65" s="1298"/>
      <c r="O65" s="1299"/>
      <c r="P65" s="1300">
        <v>0</v>
      </c>
      <c r="Q65" s="1301"/>
      <c r="R65" s="1301"/>
      <c r="S65" s="1301"/>
      <c r="T65" s="1301"/>
      <c r="U65" s="1302"/>
      <c r="V65" s="1303"/>
      <c r="W65" s="1303"/>
      <c r="X65" s="1303"/>
      <c r="Y65" s="1304"/>
      <c r="Z65" s="1309"/>
      <c r="AA65" s="1310"/>
      <c r="AB65" s="1310"/>
      <c r="AC65" s="1310"/>
      <c r="AD65" s="1310"/>
      <c r="AE65" s="1310"/>
      <c r="AF65" s="1310"/>
      <c r="AG65" s="1310"/>
      <c r="AH65" s="1310"/>
      <c r="AI65" s="1311"/>
      <c r="AJ65" s="326"/>
      <c r="AK65" s="325"/>
      <c r="AL65" s="320"/>
      <c r="AM65" s="321"/>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row>
    <row r="66" spans="1:65" ht="13.5" customHeight="1" x14ac:dyDescent="0.25">
      <c r="A66" s="578"/>
      <c r="B66" s="585"/>
      <c r="C66" s="586"/>
      <c r="D66" s="1275"/>
      <c r="E66" s="1276"/>
      <c r="F66" s="1276"/>
      <c r="G66" s="1276"/>
      <c r="H66" s="1276"/>
      <c r="I66" s="1276"/>
      <c r="J66" s="1276"/>
      <c r="K66" s="1260" t="s">
        <v>561</v>
      </c>
      <c r="L66" s="1261"/>
      <c r="M66" s="1261"/>
      <c r="N66" s="1261"/>
      <c r="O66" s="1262"/>
      <c r="P66" s="1266">
        <v>0</v>
      </c>
      <c r="Q66" s="1267"/>
      <c r="R66" s="1267"/>
      <c r="S66" s="1267"/>
      <c r="T66" s="1267"/>
      <c r="U66" s="1268"/>
      <c r="V66" s="1305"/>
      <c r="W66" s="1305"/>
      <c r="X66" s="1305"/>
      <c r="Y66" s="1306"/>
      <c r="Z66" s="1289"/>
      <c r="AA66" s="1290"/>
      <c r="AB66" s="1290"/>
      <c r="AC66" s="1290"/>
      <c r="AD66" s="1290"/>
      <c r="AE66" s="1290"/>
      <c r="AF66" s="1290"/>
      <c r="AG66" s="1290"/>
      <c r="AH66" s="1290"/>
      <c r="AI66" s="1291"/>
      <c r="AJ66" s="326"/>
      <c r="AK66" s="325"/>
      <c r="AL66" s="320"/>
      <c r="AM66" s="321"/>
      <c r="AN66" s="320"/>
      <c r="AO66" s="320"/>
      <c r="AP66" s="320"/>
      <c r="AQ66" s="320"/>
      <c r="AR66" s="320"/>
      <c r="AS66" s="320"/>
      <c r="AT66" s="320"/>
      <c r="AU66" s="320"/>
      <c r="AV66" s="320"/>
      <c r="AW66" s="320"/>
      <c r="AX66" s="320"/>
      <c r="AY66" s="320"/>
      <c r="AZ66" s="320"/>
      <c r="BA66" s="320"/>
      <c r="BB66" s="320"/>
      <c r="BC66" s="320"/>
      <c r="BD66" s="320"/>
      <c r="BE66" s="320"/>
      <c r="BF66" s="320"/>
      <c r="BG66" s="320"/>
      <c r="BH66" s="320"/>
      <c r="BI66" s="320"/>
      <c r="BJ66" s="320"/>
      <c r="BK66" s="320"/>
      <c r="BL66" s="320"/>
      <c r="BM66" s="320"/>
    </row>
    <row r="67" spans="1:65" ht="13.5" customHeight="1" thickBot="1" x14ac:dyDescent="0.3">
      <c r="A67" s="578"/>
      <c r="B67" s="585"/>
      <c r="C67" s="586"/>
      <c r="D67" s="624"/>
      <c r="E67" s="625"/>
      <c r="F67" s="625"/>
      <c r="G67" s="625"/>
      <c r="H67" s="625"/>
      <c r="I67" s="625"/>
      <c r="J67" s="625"/>
      <c r="K67" s="1263"/>
      <c r="L67" s="1264"/>
      <c r="M67" s="1264"/>
      <c r="N67" s="1264"/>
      <c r="O67" s="1265"/>
      <c r="P67" s="1269"/>
      <c r="Q67" s="1270"/>
      <c r="R67" s="1270"/>
      <c r="S67" s="1270"/>
      <c r="T67" s="1270"/>
      <c r="U67" s="1271"/>
      <c r="V67" s="1307"/>
      <c r="W67" s="1307"/>
      <c r="X67" s="1307"/>
      <c r="Y67" s="1308"/>
      <c r="Z67" s="1312"/>
      <c r="AA67" s="1313"/>
      <c r="AB67" s="1313"/>
      <c r="AC67" s="1313"/>
      <c r="AD67" s="1313"/>
      <c r="AE67" s="1313"/>
      <c r="AF67" s="1313"/>
      <c r="AG67" s="1313"/>
      <c r="AH67" s="1313"/>
      <c r="AI67" s="1314"/>
      <c r="AJ67" s="326"/>
      <c r="AK67" s="325"/>
      <c r="AL67" s="320"/>
      <c r="AM67" s="321"/>
      <c r="AN67" s="320"/>
      <c r="AO67" s="320"/>
      <c r="AP67" s="320"/>
      <c r="AQ67" s="320"/>
      <c r="AR67" s="320"/>
      <c r="AS67" s="320"/>
      <c r="AT67" s="320"/>
      <c r="AU67" s="320"/>
      <c r="AV67" s="320"/>
      <c r="AW67" s="320"/>
      <c r="AX67" s="320"/>
      <c r="AY67" s="320"/>
      <c r="AZ67" s="320"/>
      <c r="BA67" s="320"/>
      <c r="BB67" s="320"/>
      <c r="BC67" s="320"/>
      <c r="BD67" s="320"/>
      <c r="BE67" s="320"/>
      <c r="BF67" s="320"/>
      <c r="BG67" s="320"/>
      <c r="BH67" s="320"/>
      <c r="BI67" s="320"/>
      <c r="BJ67" s="320"/>
      <c r="BK67" s="320"/>
      <c r="BL67" s="320"/>
      <c r="BM67" s="320"/>
    </row>
    <row r="68" spans="1:65" ht="15" customHeight="1" thickTop="1" x14ac:dyDescent="0.25">
      <c r="A68" s="578"/>
      <c r="B68" s="585"/>
      <c r="C68" s="586"/>
      <c r="D68" s="626" t="s">
        <v>283</v>
      </c>
      <c r="E68" s="627"/>
      <c r="F68" s="627"/>
      <c r="G68" s="627"/>
      <c r="H68" s="627"/>
      <c r="I68" s="627"/>
      <c r="J68" s="627"/>
      <c r="K68" s="628"/>
      <c r="L68" s="628"/>
      <c r="M68" s="628"/>
      <c r="N68" s="628"/>
      <c r="O68" s="628"/>
      <c r="P68" s="628"/>
      <c r="Q68" s="628"/>
      <c r="R68" s="628"/>
      <c r="S68" s="628"/>
      <c r="T68" s="628"/>
      <c r="U68" s="628"/>
      <c r="V68" s="628"/>
      <c r="W68" s="628"/>
      <c r="X68" s="628"/>
      <c r="Y68" s="628"/>
      <c r="Z68" s="629"/>
      <c r="AA68" s="629"/>
      <c r="AB68" s="629"/>
      <c r="AC68" s="629"/>
      <c r="AD68" s="629"/>
      <c r="AE68" s="629"/>
      <c r="AF68" s="629"/>
      <c r="AG68" s="629"/>
      <c r="AH68" s="629"/>
      <c r="AI68" s="629"/>
      <c r="AJ68" s="326"/>
      <c r="AK68" s="325"/>
      <c r="AL68" s="320"/>
      <c r="AM68" s="321"/>
      <c r="AN68" s="320"/>
      <c r="AO68" s="320"/>
      <c r="AP68" s="320"/>
      <c r="AQ68" s="320"/>
      <c r="AR68" s="320"/>
      <c r="AS68" s="320"/>
      <c r="AT68" s="320"/>
      <c r="AU68" s="320"/>
      <c r="AV68" s="320"/>
      <c r="AW68" s="320"/>
      <c r="AX68" s="320"/>
      <c r="AY68" s="320"/>
      <c r="AZ68" s="320"/>
      <c r="BA68" s="320"/>
      <c r="BB68" s="320"/>
      <c r="BC68" s="320"/>
      <c r="BD68" s="320"/>
      <c r="BE68" s="320"/>
      <c r="BF68" s="320"/>
      <c r="BG68" s="320"/>
      <c r="BH68" s="320"/>
      <c r="BI68" s="320"/>
      <c r="BJ68" s="320"/>
      <c r="BK68" s="320"/>
      <c r="BL68" s="320"/>
      <c r="BM68" s="320"/>
    </row>
    <row r="69" spans="1:65" ht="4.5" customHeight="1" thickBot="1" x14ac:dyDescent="0.3">
      <c r="A69" s="578"/>
      <c r="B69" s="585"/>
      <c r="C69" s="586"/>
      <c r="D69" s="630"/>
      <c r="E69" s="631"/>
      <c r="F69" s="631"/>
      <c r="G69" s="631"/>
      <c r="H69" s="631"/>
      <c r="I69" s="631"/>
      <c r="J69" s="631"/>
      <c r="K69" s="632"/>
      <c r="L69" s="632"/>
      <c r="M69" s="632"/>
      <c r="N69" s="632"/>
      <c r="O69" s="632"/>
      <c r="P69" s="632"/>
      <c r="Q69" s="632"/>
      <c r="R69" s="632"/>
      <c r="S69" s="632"/>
      <c r="T69" s="632"/>
      <c r="U69" s="632"/>
      <c r="V69" s="632"/>
      <c r="W69" s="632"/>
      <c r="X69" s="632"/>
      <c r="Y69" s="632"/>
      <c r="Z69" s="633"/>
      <c r="AA69" s="633"/>
      <c r="AB69" s="633"/>
      <c r="AC69" s="633"/>
      <c r="AD69" s="633"/>
      <c r="AE69" s="633"/>
      <c r="AF69" s="633"/>
      <c r="AG69" s="633"/>
      <c r="AH69" s="633"/>
      <c r="AI69" s="633"/>
      <c r="AJ69" s="326"/>
      <c r="AK69" s="325"/>
      <c r="AL69" s="320"/>
      <c r="AM69" s="321"/>
      <c r="AN69" s="320"/>
      <c r="AO69" s="320"/>
      <c r="AP69" s="320"/>
      <c r="AQ69" s="320"/>
      <c r="AR69" s="320"/>
      <c r="AS69" s="320"/>
      <c r="AT69" s="320"/>
      <c r="AU69" s="320"/>
      <c r="AV69" s="320"/>
      <c r="AW69" s="320"/>
      <c r="AX69" s="320"/>
      <c r="AY69" s="320"/>
      <c r="AZ69" s="320"/>
      <c r="BA69" s="320"/>
      <c r="BB69" s="320"/>
      <c r="BC69" s="320"/>
      <c r="BD69" s="320"/>
      <c r="BE69" s="320"/>
      <c r="BF69" s="320"/>
      <c r="BG69" s="320"/>
      <c r="BH69" s="320"/>
      <c r="BI69" s="320"/>
      <c r="BJ69" s="320"/>
      <c r="BK69" s="320"/>
      <c r="BL69" s="320"/>
      <c r="BM69" s="320"/>
    </row>
    <row r="70" spans="1:65" ht="15" customHeight="1" thickBot="1" x14ac:dyDescent="0.3">
      <c r="A70" s="578"/>
      <c r="B70" s="585"/>
      <c r="C70" s="586"/>
      <c r="D70" s="1272" t="s">
        <v>284</v>
      </c>
      <c r="E70" s="1273"/>
      <c r="F70" s="1273"/>
      <c r="G70" s="1273"/>
      <c r="H70" s="1273"/>
      <c r="I70" s="1273"/>
      <c r="J70" s="1273"/>
      <c r="K70" s="1273"/>
      <c r="L70" s="1273"/>
      <c r="M70" s="1273"/>
      <c r="N70" s="1273"/>
      <c r="O70" s="1273"/>
      <c r="P70" s="1273"/>
      <c r="Q70" s="1273"/>
      <c r="R70" s="1273"/>
      <c r="S70" s="1273"/>
      <c r="T70" s="1273"/>
      <c r="U70" s="1273"/>
      <c r="V70" s="1273"/>
      <c r="W70" s="1273"/>
      <c r="X70" s="1273"/>
      <c r="Y70" s="1273"/>
      <c r="Z70" s="1273"/>
      <c r="AA70" s="1273"/>
      <c r="AB70" s="1273"/>
      <c r="AC70" s="1273"/>
      <c r="AD70" s="1273"/>
      <c r="AE70" s="1273"/>
      <c r="AF70" s="1273"/>
      <c r="AG70" s="1273"/>
      <c r="AH70" s="1273"/>
      <c r="AI70" s="1274"/>
      <c r="AJ70" s="326"/>
      <c r="AK70" s="325"/>
      <c r="AL70" s="320"/>
      <c r="AM70" s="320"/>
      <c r="AN70" s="320"/>
      <c r="AO70" s="320"/>
      <c r="AP70" s="320"/>
      <c r="AQ70" s="320"/>
      <c r="AR70" s="320"/>
      <c r="AS70" s="320"/>
      <c r="AT70" s="320"/>
      <c r="AU70" s="320"/>
      <c r="AV70" s="320"/>
      <c r="AW70" s="320"/>
      <c r="AX70" s="320"/>
      <c r="AY70" s="320"/>
      <c r="AZ70" s="320"/>
      <c r="BA70" s="320"/>
      <c r="BB70" s="320"/>
      <c r="BC70" s="320"/>
      <c r="BD70" s="320"/>
      <c r="BE70" s="320"/>
      <c r="BF70" s="320"/>
      <c r="BG70" s="320"/>
      <c r="BH70" s="320"/>
      <c r="BI70" s="320"/>
      <c r="BJ70" s="320"/>
      <c r="BK70" s="320"/>
      <c r="BL70" s="320"/>
      <c r="BM70" s="320"/>
    </row>
    <row r="71" spans="1:65" ht="9.75" customHeight="1" x14ac:dyDescent="0.25">
      <c r="A71" s="578"/>
      <c r="B71" s="585"/>
      <c r="C71" s="586"/>
      <c r="D71" s="634"/>
      <c r="E71" s="635"/>
      <c r="F71" s="635"/>
      <c r="G71" s="635"/>
      <c r="H71" s="635"/>
      <c r="I71" s="635"/>
      <c r="J71" s="635"/>
      <c r="K71" s="635"/>
      <c r="L71" s="635"/>
      <c r="M71" s="635"/>
      <c r="N71" s="635"/>
      <c r="O71" s="635"/>
      <c r="P71" s="635"/>
      <c r="Q71" s="635"/>
      <c r="R71" s="635"/>
      <c r="S71" s="635"/>
      <c r="T71" s="635"/>
      <c r="U71" s="635"/>
      <c r="V71" s="635"/>
      <c r="W71" s="635"/>
      <c r="X71" s="635"/>
      <c r="Y71" s="635"/>
      <c r="Z71" s="635"/>
      <c r="AA71" s="635"/>
      <c r="AB71" s="635"/>
      <c r="AC71" s="635"/>
      <c r="AD71" s="636"/>
      <c r="AE71" s="636"/>
      <c r="AF71" s="636"/>
      <c r="AG71" s="636"/>
      <c r="AH71" s="636"/>
      <c r="AI71" s="637"/>
      <c r="AJ71" s="326"/>
      <c r="AK71" s="325"/>
      <c r="AL71" s="320"/>
      <c r="AM71" s="320"/>
      <c r="AN71" s="320"/>
      <c r="AO71" s="320"/>
      <c r="AP71" s="320"/>
      <c r="AQ71" s="320"/>
      <c r="AR71" s="320"/>
      <c r="AS71" s="320"/>
      <c r="AT71" s="320"/>
      <c r="AU71" s="320"/>
      <c r="AV71" s="320"/>
      <c r="AW71" s="320"/>
      <c r="AX71" s="320"/>
      <c r="AY71" s="320"/>
      <c r="AZ71" s="320"/>
      <c r="BA71" s="320"/>
      <c r="BB71" s="320"/>
      <c r="BC71" s="320"/>
      <c r="BD71" s="320"/>
      <c r="BE71" s="320"/>
      <c r="BF71" s="320"/>
      <c r="BG71" s="320"/>
      <c r="BH71" s="320"/>
      <c r="BI71" s="320"/>
      <c r="BJ71" s="320"/>
      <c r="BK71" s="320"/>
      <c r="BL71" s="320"/>
      <c r="BM71" s="320"/>
    </row>
    <row r="72" spans="1:65" ht="13.5" customHeight="1" x14ac:dyDescent="0.25">
      <c r="A72" s="578"/>
      <c r="B72" s="585"/>
      <c r="C72" s="586"/>
      <c r="D72" s="634"/>
      <c r="E72" s="638" t="s">
        <v>285</v>
      </c>
      <c r="F72" s="635"/>
      <c r="G72" s="635"/>
      <c r="H72" s="635"/>
      <c r="I72" s="635"/>
      <c r="J72" s="635"/>
      <c r="K72" s="635"/>
      <c r="L72" s="635"/>
      <c r="M72" s="635"/>
      <c r="N72" s="635"/>
      <c r="O72" s="635"/>
      <c r="P72" s="635"/>
      <c r="Q72" s="635"/>
      <c r="R72" s="635"/>
      <c r="S72" s="635"/>
      <c r="T72" s="635"/>
      <c r="U72" s="635"/>
      <c r="V72" s="635"/>
      <c r="W72" s="635"/>
      <c r="X72" s="635"/>
      <c r="Y72" s="635"/>
      <c r="Z72" s="635"/>
      <c r="AA72" s="635"/>
      <c r="AB72" s="635"/>
      <c r="AC72" s="635"/>
      <c r="AD72" s="636"/>
      <c r="AE72" s="636"/>
      <c r="AF72" s="636"/>
      <c r="AG72" s="636"/>
      <c r="AH72" s="636"/>
      <c r="AI72" s="637"/>
      <c r="AJ72" s="326"/>
      <c r="AK72" s="325"/>
      <c r="AL72" s="320"/>
      <c r="AM72" s="321" t="s">
        <v>22</v>
      </c>
      <c r="AN72" s="320"/>
      <c r="AO72" s="320"/>
      <c r="AP72" s="320"/>
      <c r="AQ72" s="320"/>
      <c r="AR72" s="320"/>
      <c r="AS72" s="320"/>
      <c r="AT72" s="320"/>
      <c r="AU72" s="320"/>
      <c r="AV72" s="320"/>
      <c r="AW72" s="320"/>
      <c r="AX72" s="320"/>
      <c r="AY72" s="320"/>
      <c r="AZ72" s="320"/>
      <c r="BA72" s="320"/>
      <c r="BB72" s="320"/>
      <c r="BC72" s="320"/>
      <c r="BD72" s="320"/>
      <c r="BE72" s="320"/>
      <c r="BF72" s="320"/>
      <c r="BG72" s="320"/>
      <c r="BH72" s="320"/>
      <c r="BI72" s="320"/>
      <c r="BJ72" s="320"/>
      <c r="BK72" s="320"/>
      <c r="BL72" s="320"/>
      <c r="BM72" s="320"/>
    </row>
    <row r="73" spans="1:65" ht="6" customHeight="1" x14ac:dyDescent="0.25">
      <c r="A73" s="578"/>
      <c r="B73" s="585"/>
      <c r="C73" s="586"/>
      <c r="D73" s="634"/>
      <c r="E73" s="639"/>
      <c r="F73" s="640"/>
      <c r="G73" s="640"/>
      <c r="H73" s="640"/>
      <c r="I73" s="640"/>
      <c r="J73" s="640"/>
      <c r="K73" s="640"/>
      <c r="L73" s="640"/>
      <c r="M73" s="640"/>
      <c r="N73" s="640"/>
      <c r="O73" s="640"/>
      <c r="P73" s="640"/>
      <c r="Q73" s="640"/>
      <c r="R73" s="640"/>
      <c r="S73" s="640"/>
      <c r="T73" s="640"/>
      <c r="U73" s="640"/>
      <c r="V73" s="640"/>
      <c r="W73" s="640"/>
      <c r="X73" s="640"/>
      <c r="Y73" s="640"/>
      <c r="Z73" s="640"/>
      <c r="AA73" s="640"/>
      <c r="AB73" s="640"/>
      <c r="AC73" s="640"/>
      <c r="AD73" s="641"/>
      <c r="AE73" s="641"/>
      <c r="AF73" s="641"/>
      <c r="AG73" s="641"/>
      <c r="AH73" s="642"/>
      <c r="AI73" s="637"/>
      <c r="AJ73" s="326"/>
      <c r="AK73" s="325"/>
      <c r="AL73" s="320"/>
      <c r="AM73" s="321"/>
      <c r="AN73" s="320"/>
      <c r="AO73" s="320"/>
      <c r="AP73" s="320"/>
      <c r="AQ73" s="320"/>
      <c r="AR73" s="320"/>
      <c r="AS73" s="320"/>
      <c r="AT73" s="320"/>
      <c r="AU73" s="320"/>
      <c r="AV73" s="320"/>
      <c r="AW73" s="320"/>
      <c r="AX73" s="320"/>
      <c r="AY73" s="320"/>
      <c r="AZ73" s="320"/>
      <c r="BA73" s="320"/>
      <c r="BB73" s="320"/>
      <c r="BC73" s="320"/>
      <c r="BD73" s="320"/>
      <c r="BE73" s="320"/>
      <c r="BF73" s="320"/>
      <c r="BG73" s="320"/>
      <c r="BH73" s="320"/>
      <c r="BI73" s="320"/>
      <c r="BJ73" s="320"/>
      <c r="BK73" s="320"/>
      <c r="BL73" s="320"/>
      <c r="BM73" s="320"/>
    </row>
    <row r="74" spans="1:65" ht="13.5" customHeight="1" x14ac:dyDescent="0.25">
      <c r="A74" s="578"/>
      <c r="B74" s="585"/>
      <c r="C74" s="586"/>
      <c r="D74" s="634"/>
      <c r="E74" s="643" t="s">
        <v>286</v>
      </c>
      <c r="F74" s="635"/>
      <c r="G74" s="635"/>
      <c r="H74" s="635"/>
      <c r="I74" s="635"/>
      <c r="J74" s="635"/>
      <c r="K74" s="635"/>
      <c r="L74" s="635"/>
      <c r="M74" s="635"/>
      <c r="N74" s="635"/>
      <c r="O74" s="635"/>
      <c r="P74" s="635"/>
      <c r="Q74" s="635"/>
      <c r="R74" s="635"/>
      <c r="S74" s="635"/>
      <c r="T74" s="635"/>
      <c r="U74" s="635"/>
      <c r="V74" s="635"/>
      <c r="W74" s="635"/>
      <c r="X74" s="635"/>
      <c r="Y74" s="635"/>
      <c r="Z74" s="635"/>
      <c r="AA74" s="635"/>
      <c r="AB74" s="635"/>
      <c r="AC74" s="635"/>
      <c r="AD74" s="636"/>
      <c r="AE74" s="636"/>
      <c r="AF74" s="636"/>
      <c r="AG74" s="636"/>
      <c r="AH74" s="644"/>
      <c r="AI74" s="637"/>
      <c r="AJ74" s="326"/>
      <c r="AK74" s="325"/>
      <c r="AL74" s="320"/>
      <c r="AM74" s="321" t="s">
        <v>22</v>
      </c>
      <c r="AN74" s="320"/>
      <c r="AO74" s="320"/>
      <c r="AP74" s="320"/>
      <c r="AQ74" s="320"/>
      <c r="AR74" s="320"/>
      <c r="AS74" s="320"/>
      <c r="AT74" s="320"/>
      <c r="AU74" s="320"/>
      <c r="AV74" s="320"/>
      <c r="AW74" s="320"/>
      <c r="AX74" s="320"/>
      <c r="AY74" s="320"/>
      <c r="AZ74" s="320"/>
      <c r="BA74" s="320"/>
      <c r="BB74" s="320"/>
      <c r="BC74" s="320"/>
      <c r="BD74" s="320"/>
      <c r="BE74" s="320"/>
      <c r="BF74" s="320"/>
      <c r="BG74" s="320"/>
      <c r="BH74" s="320"/>
      <c r="BI74" s="320"/>
      <c r="BJ74" s="320"/>
      <c r="BK74" s="320"/>
      <c r="BL74" s="320"/>
      <c r="BM74" s="320"/>
    </row>
    <row r="75" spans="1:65" ht="13.5" customHeight="1" x14ac:dyDescent="0.25">
      <c r="A75" s="578"/>
      <c r="B75" s="585"/>
      <c r="C75" s="586"/>
      <c r="D75" s="634"/>
      <c r="E75" s="643" t="s">
        <v>287</v>
      </c>
      <c r="F75" s="635"/>
      <c r="G75" s="635"/>
      <c r="H75" s="636"/>
      <c r="I75" s="636"/>
      <c r="J75" s="636"/>
      <c r="K75" s="636"/>
      <c r="L75" s="636"/>
      <c r="M75" s="636"/>
      <c r="N75" s="636"/>
      <c r="O75" s="636"/>
      <c r="P75" s="636"/>
      <c r="Q75" s="636"/>
      <c r="R75" s="636"/>
      <c r="S75" s="636"/>
      <c r="T75" s="636"/>
      <c r="U75" s="636"/>
      <c r="V75" s="636"/>
      <c r="W75" s="636"/>
      <c r="X75" s="636"/>
      <c r="Y75" s="636"/>
      <c r="Z75" s="636"/>
      <c r="AA75" s="636"/>
      <c r="AB75" s="636"/>
      <c r="AC75" s="636"/>
      <c r="AD75" s="636"/>
      <c r="AE75" s="636"/>
      <c r="AF75" s="636"/>
      <c r="AG75" s="636"/>
      <c r="AH75" s="644"/>
      <c r="AI75" s="637"/>
      <c r="AJ75" s="326"/>
      <c r="AK75" s="325"/>
      <c r="AL75" s="320"/>
      <c r="AM75" s="320"/>
      <c r="AN75" s="320"/>
      <c r="AO75" s="320"/>
      <c r="AP75" s="320"/>
      <c r="AQ75" s="320"/>
      <c r="AR75" s="320"/>
      <c r="AS75" s="320"/>
      <c r="AT75" s="320"/>
      <c r="AU75" s="320"/>
      <c r="AV75" s="320"/>
      <c r="AW75" s="320"/>
      <c r="AX75" s="320"/>
      <c r="AY75" s="320"/>
      <c r="AZ75" s="320"/>
      <c r="BA75" s="320"/>
      <c r="BB75" s="320"/>
      <c r="BC75" s="320"/>
      <c r="BD75" s="320"/>
      <c r="BE75" s="320"/>
      <c r="BF75" s="320"/>
      <c r="BG75" s="320"/>
      <c r="BH75" s="320"/>
      <c r="BI75" s="320"/>
      <c r="BJ75" s="320"/>
      <c r="BK75" s="320"/>
      <c r="BL75" s="320"/>
      <c r="BM75" s="320"/>
    </row>
    <row r="76" spans="1:65" ht="5.25" customHeight="1" x14ac:dyDescent="0.25">
      <c r="A76" s="578"/>
      <c r="B76" s="585"/>
      <c r="C76" s="586"/>
      <c r="D76" s="634"/>
      <c r="E76" s="645"/>
      <c r="F76" s="646"/>
      <c r="G76" s="646"/>
      <c r="H76" s="647"/>
      <c r="I76" s="647"/>
      <c r="J76" s="647"/>
      <c r="K76" s="647"/>
      <c r="L76" s="647"/>
      <c r="M76" s="647"/>
      <c r="N76" s="647"/>
      <c r="O76" s="647"/>
      <c r="P76" s="647"/>
      <c r="Q76" s="647"/>
      <c r="R76" s="647"/>
      <c r="S76" s="647"/>
      <c r="T76" s="647"/>
      <c r="U76" s="647"/>
      <c r="V76" s="647"/>
      <c r="W76" s="647"/>
      <c r="X76" s="647"/>
      <c r="Y76" s="647"/>
      <c r="Z76" s="647"/>
      <c r="AA76" s="647"/>
      <c r="AB76" s="647"/>
      <c r="AC76" s="647"/>
      <c r="AD76" s="647"/>
      <c r="AE76" s="647"/>
      <c r="AF76" s="647"/>
      <c r="AG76" s="647"/>
      <c r="AH76" s="648"/>
      <c r="AI76" s="637"/>
      <c r="AJ76" s="326"/>
      <c r="AK76" s="325"/>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row>
    <row r="77" spans="1:65" ht="13.5" customHeight="1" x14ac:dyDescent="0.25">
      <c r="A77" s="578"/>
      <c r="B77" s="585"/>
      <c r="C77" s="586"/>
      <c r="D77" s="634"/>
      <c r="E77" s="636"/>
      <c r="F77" s="636"/>
      <c r="G77" s="636"/>
      <c r="H77" s="636"/>
      <c r="I77" s="636"/>
      <c r="J77" s="636"/>
      <c r="K77" s="636"/>
      <c r="L77" s="636"/>
      <c r="M77" s="636"/>
      <c r="N77" s="636"/>
      <c r="O77" s="636"/>
      <c r="P77" s="636"/>
      <c r="Q77" s="636"/>
      <c r="R77" s="636"/>
      <c r="S77" s="636"/>
      <c r="T77" s="636"/>
      <c r="U77" s="636"/>
      <c r="V77" s="636"/>
      <c r="W77" s="636"/>
      <c r="X77" s="636"/>
      <c r="Y77" s="636"/>
      <c r="Z77" s="636"/>
      <c r="AA77" s="636"/>
      <c r="AB77" s="636"/>
      <c r="AC77" s="636"/>
      <c r="AD77" s="636"/>
      <c r="AE77" s="636"/>
      <c r="AF77" s="636"/>
      <c r="AG77" s="636"/>
      <c r="AH77" s="636"/>
      <c r="AI77" s="637"/>
      <c r="AJ77" s="326"/>
      <c r="AK77" s="325"/>
      <c r="AL77" s="320"/>
      <c r="AM77" s="320"/>
      <c r="AN77" s="320"/>
      <c r="AO77" s="320"/>
      <c r="AP77" s="320"/>
      <c r="AQ77" s="320"/>
      <c r="AR77" s="320"/>
      <c r="AS77" s="320"/>
      <c r="AT77" s="320"/>
      <c r="AU77" s="320"/>
      <c r="AV77" s="320"/>
      <c r="AW77" s="320"/>
      <c r="AX77" s="320"/>
      <c r="AY77" s="320"/>
      <c r="AZ77" s="320"/>
      <c r="BA77" s="320"/>
      <c r="BB77" s="320"/>
      <c r="BC77" s="320"/>
      <c r="BD77" s="320"/>
      <c r="BE77" s="320"/>
      <c r="BF77" s="320"/>
      <c r="BG77" s="320"/>
      <c r="BH77" s="320"/>
      <c r="BI77" s="320"/>
      <c r="BJ77" s="320"/>
      <c r="BK77" s="320"/>
      <c r="BL77" s="320"/>
      <c r="BM77" s="320"/>
    </row>
    <row r="78" spans="1:65" ht="13.5" customHeight="1" x14ac:dyDescent="0.25">
      <c r="A78" s="578"/>
      <c r="B78" s="585"/>
      <c r="C78" s="586"/>
      <c r="D78" s="634"/>
      <c r="E78" s="649" t="s">
        <v>663</v>
      </c>
      <c r="F78" s="647"/>
      <c r="G78" s="647"/>
      <c r="H78" s="647"/>
      <c r="I78" s="647"/>
      <c r="J78" s="647"/>
      <c r="K78" s="647"/>
      <c r="L78" s="647"/>
      <c r="M78" s="647"/>
      <c r="N78" s="647"/>
      <c r="O78" s="647"/>
      <c r="P78" s="647"/>
      <c r="Q78" s="647"/>
      <c r="R78" s="647"/>
      <c r="S78" s="647"/>
      <c r="T78" s="647"/>
      <c r="U78" s="647"/>
      <c r="V78" s="647"/>
      <c r="W78" s="647"/>
      <c r="X78" s="647"/>
      <c r="Y78" s="647"/>
      <c r="Z78" s="647"/>
      <c r="AA78" s="647"/>
      <c r="AB78" s="647"/>
      <c r="AC78" s="647"/>
      <c r="AD78" s="647"/>
      <c r="AE78" s="647"/>
      <c r="AF78" s="647"/>
      <c r="AG78" s="647"/>
      <c r="AH78" s="647"/>
      <c r="AI78" s="637"/>
      <c r="AJ78" s="326"/>
      <c r="AK78" s="325"/>
      <c r="AL78" s="320"/>
      <c r="AM78" s="320"/>
      <c r="AN78" s="320"/>
      <c r="AO78" s="321" t="s">
        <v>22</v>
      </c>
      <c r="AP78" s="320"/>
      <c r="AQ78" s="320"/>
      <c r="AR78" s="320"/>
      <c r="AS78" s="320"/>
      <c r="AT78" s="320"/>
      <c r="AU78" s="320"/>
      <c r="AV78" s="320"/>
      <c r="AW78" s="320"/>
      <c r="AX78" s="320"/>
      <c r="AY78" s="320"/>
      <c r="AZ78" s="320"/>
      <c r="BA78" s="320"/>
      <c r="BB78" s="320"/>
      <c r="BC78" s="320"/>
      <c r="BD78" s="320"/>
      <c r="BE78" s="320"/>
      <c r="BF78" s="320"/>
      <c r="BG78" s="320"/>
      <c r="BH78" s="320"/>
      <c r="BI78" s="320"/>
      <c r="BJ78" s="320"/>
      <c r="BK78" s="320"/>
      <c r="BL78" s="320"/>
      <c r="BM78" s="320"/>
    </row>
    <row r="79" spans="1:65" ht="13.5" customHeight="1" x14ac:dyDescent="0.25">
      <c r="A79" s="578"/>
      <c r="B79" s="585"/>
      <c r="C79" s="586"/>
      <c r="D79" s="650"/>
      <c r="E79" s="651" t="s">
        <v>200</v>
      </c>
      <c r="F79" s="652" t="s">
        <v>288</v>
      </c>
      <c r="G79" s="636"/>
      <c r="H79" s="636"/>
      <c r="I79" s="636"/>
      <c r="J79" s="636"/>
      <c r="K79" s="636"/>
      <c r="L79" s="636"/>
      <c r="M79" s="636"/>
      <c r="N79" s="636"/>
      <c r="O79" s="636"/>
      <c r="P79" s="636"/>
      <c r="Q79" s="636"/>
      <c r="R79" s="636"/>
      <c r="S79" s="636"/>
      <c r="T79" s="636"/>
      <c r="U79" s="636"/>
      <c r="V79" s="636"/>
      <c r="W79" s="636"/>
      <c r="X79" s="636"/>
      <c r="Y79" s="636"/>
      <c r="Z79" s="636"/>
      <c r="AA79" s="636"/>
      <c r="AB79" s="636"/>
      <c r="AC79" s="636"/>
      <c r="AD79" s="636"/>
      <c r="AE79" s="636"/>
      <c r="AF79" s="636"/>
      <c r="AG79" s="636"/>
      <c r="AH79" s="644"/>
      <c r="AI79" s="637"/>
      <c r="AJ79" s="326"/>
      <c r="AK79" s="325"/>
      <c r="AL79" s="320"/>
      <c r="AM79" s="320"/>
      <c r="AN79" s="320"/>
      <c r="AO79" s="320"/>
      <c r="AP79" s="320"/>
      <c r="AQ79" s="320"/>
      <c r="AR79" s="320"/>
      <c r="AS79" s="320"/>
      <c r="AT79" s="320"/>
      <c r="AU79" s="320"/>
      <c r="AV79" s="320"/>
      <c r="AW79" s="320"/>
      <c r="AX79" s="320"/>
      <c r="AY79" s="320"/>
      <c r="AZ79" s="320"/>
      <c r="BA79" s="320"/>
      <c r="BB79" s="320"/>
      <c r="BC79" s="320"/>
      <c r="BD79" s="320"/>
      <c r="BE79" s="320"/>
      <c r="BF79" s="320"/>
      <c r="BG79" s="320"/>
      <c r="BH79" s="320"/>
      <c r="BI79" s="320"/>
      <c r="BJ79" s="320"/>
      <c r="BK79" s="320"/>
      <c r="BL79" s="320"/>
      <c r="BM79" s="320"/>
    </row>
    <row r="80" spans="1:65" ht="13.5" customHeight="1" x14ac:dyDescent="0.25">
      <c r="A80" s="578"/>
      <c r="B80" s="585"/>
      <c r="C80" s="586"/>
      <c r="D80" s="634"/>
      <c r="E80" s="653"/>
      <c r="F80" s="636"/>
      <c r="G80" s="654" t="s">
        <v>289</v>
      </c>
      <c r="H80" s="654"/>
      <c r="I80" s="654"/>
      <c r="J80" s="654"/>
      <c r="K80" s="654"/>
      <c r="L80" s="654"/>
      <c r="M80" s="654"/>
      <c r="N80" s="654"/>
      <c r="O80" s="654"/>
      <c r="P80" s="654"/>
      <c r="Q80" s="636"/>
      <c r="R80" s="636"/>
      <c r="S80" s="636"/>
      <c r="T80" s="636"/>
      <c r="U80" s="636"/>
      <c r="V80" s="636"/>
      <c r="W80" s="636"/>
      <c r="X80" s="636"/>
      <c r="Y80" s="636"/>
      <c r="Z80" s="636"/>
      <c r="AA80" s="636"/>
      <c r="AB80" s="636"/>
      <c r="AC80" s="636"/>
      <c r="AD80" s="636"/>
      <c r="AE80" s="636"/>
      <c r="AF80" s="636"/>
      <c r="AG80" s="636"/>
      <c r="AH80" s="644"/>
      <c r="AI80" s="637"/>
      <c r="AJ80" s="326"/>
      <c r="AK80" s="325"/>
      <c r="AL80" s="320"/>
      <c r="AM80" s="320"/>
      <c r="AN80" s="320"/>
      <c r="AO80" s="320"/>
      <c r="AP80" s="320"/>
      <c r="AQ80" s="320"/>
      <c r="AR80" s="320"/>
      <c r="AS80" s="320"/>
      <c r="AT80" s="320"/>
      <c r="AU80" s="320"/>
      <c r="AV80" s="320"/>
      <c r="AW80" s="320"/>
      <c r="AX80" s="320"/>
      <c r="AY80" s="320"/>
      <c r="AZ80" s="320"/>
      <c r="BA80" s="320"/>
      <c r="BB80" s="320"/>
      <c r="BC80" s="320"/>
      <c r="BD80" s="320"/>
      <c r="BE80" s="320"/>
      <c r="BF80" s="320"/>
      <c r="BG80" s="320"/>
      <c r="BH80" s="320"/>
      <c r="BI80" s="320"/>
      <c r="BJ80" s="320"/>
      <c r="BK80" s="320"/>
      <c r="BL80" s="320"/>
      <c r="BM80" s="320"/>
    </row>
    <row r="81" spans="1:65" ht="13.5" customHeight="1" x14ac:dyDescent="0.25">
      <c r="A81" s="578"/>
      <c r="B81" s="585"/>
      <c r="C81" s="586"/>
      <c r="D81" s="634"/>
      <c r="E81" s="653"/>
      <c r="F81" s="636"/>
      <c r="G81" s="654" t="s">
        <v>290</v>
      </c>
      <c r="H81" s="654"/>
      <c r="I81" s="654"/>
      <c r="J81" s="654"/>
      <c r="K81" s="654"/>
      <c r="L81" s="654"/>
      <c r="M81" s="654"/>
      <c r="N81" s="654"/>
      <c r="O81" s="636"/>
      <c r="P81" s="636"/>
      <c r="Q81" s="636"/>
      <c r="R81" s="636"/>
      <c r="S81" s="636"/>
      <c r="T81" s="636"/>
      <c r="U81" s="636"/>
      <c r="V81" s="636"/>
      <c r="W81" s="636"/>
      <c r="X81" s="636"/>
      <c r="Y81" s="636"/>
      <c r="Z81" s="636"/>
      <c r="AA81" s="636"/>
      <c r="AB81" s="636"/>
      <c r="AC81" s="636"/>
      <c r="AD81" s="636"/>
      <c r="AE81" s="636"/>
      <c r="AF81" s="636"/>
      <c r="AG81" s="636"/>
      <c r="AH81" s="644"/>
      <c r="AI81" s="637"/>
      <c r="AJ81" s="326"/>
      <c r="AK81" s="325"/>
      <c r="AL81" s="320"/>
      <c r="AM81" s="320"/>
      <c r="AN81" s="320"/>
      <c r="AO81" s="320"/>
      <c r="AP81" s="320"/>
      <c r="AQ81" s="320"/>
      <c r="AR81" s="320"/>
      <c r="AS81" s="320"/>
      <c r="AT81" s="320"/>
      <c r="AU81" s="320"/>
      <c r="AV81" s="320"/>
      <c r="AW81" s="320"/>
      <c r="AX81" s="320"/>
      <c r="AY81" s="320"/>
      <c r="AZ81" s="320"/>
      <c r="BA81" s="320"/>
      <c r="BB81" s="320"/>
      <c r="BC81" s="320"/>
      <c r="BD81" s="320"/>
      <c r="BE81" s="320"/>
      <c r="BF81" s="320"/>
      <c r="BG81" s="320"/>
      <c r="BH81" s="320"/>
      <c r="BI81" s="320"/>
      <c r="BJ81" s="320"/>
      <c r="BK81" s="320"/>
      <c r="BL81" s="320"/>
      <c r="BM81" s="320"/>
    </row>
    <row r="82" spans="1:65" ht="13.5" customHeight="1" x14ac:dyDescent="0.25">
      <c r="A82" s="578"/>
      <c r="B82" s="585"/>
      <c r="C82" s="586"/>
      <c r="D82" s="634"/>
      <c r="E82" s="653"/>
      <c r="F82" s="636"/>
      <c r="G82" s="654" t="s">
        <v>291</v>
      </c>
      <c r="H82" s="654"/>
      <c r="I82" s="654"/>
      <c r="J82" s="654"/>
      <c r="K82" s="654"/>
      <c r="L82" s="654"/>
      <c r="M82" s="654"/>
      <c r="N82" s="654"/>
      <c r="O82" s="654"/>
      <c r="P82" s="654"/>
      <c r="Q82" s="654"/>
      <c r="R82" s="654"/>
      <c r="S82" s="654"/>
      <c r="T82" s="636"/>
      <c r="U82" s="636"/>
      <c r="V82" s="636"/>
      <c r="W82" s="636"/>
      <c r="X82" s="636"/>
      <c r="Y82" s="636"/>
      <c r="Z82" s="636"/>
      <c r="AA82" s="636"/>
      <c r="AB82" s="636"/>
      <c r="AC82" s="636"/>
      <c r="AD82" s="636"/>
      <c r="AE82" s="636"/>
      <c r="AF82" s="636"/>
      <c r="AG82" s="636"/>
      <c r="AH82" s="644"/>
      <c r="AI82" s="637"/>
      <c r="AJ82" s="326"/>
      <c r="AK82" s="325"/>
      <c r="AL82" s="320"/>
      <c r="AM82" s="320"/>
      <c r="AN82" s="320"/>
      <c r="AO82" s="320"/>
      <c r="AP82" s="320"/>
      <c r="AQ82" s="320"/>
      <c r="AR82" s="320"/>
      <c r="AS82" s="320"/>
      <c r="AT82" s="320"/>
      <c r="AU82" s="320"/>
      <c r="AV82" s="320"/>
      <c r="AW82" s="320"/>
      <c r="AX82" s="320"/>
      <c r="AY82" s="320"/>
      <c r="AZ82" s="320"/>
      <c r="BA82" s="320"/>
      <c r="BB82" s="320"/>
      <c r="BC82" s="320"/>
      <c r="BD82" s="320"/>
      <c r="BE82" s="320"/>
      <c r="BF82" s="320"/>
      <c r="BG82" s="320"/>
      <c r="BH82" s="320"/>
      <c r="BI82" s="320"/>
      <c r="BJ82" s="320"/>
      <c r="BK82" s="320"/>
      <c r="BL82" s="320"/>
      <c r="BM82" s="320"/>
    </row>
    <row r="83" spans="1:65" ht="13.5" customHeight="1" x14ac:dyDescent="0.25">
      <c r="A83" s="578"/>
      <c r="B83" s="585"/>
      <c r="C83" s="586"/>
      <c r="D83" s="634"/>
      <c r="E83" s="653"/>
      <c r="F83" s="636"/>
      <c r="G83" s="654" t="s">
        <v>292</v>
      </c>
      <c r="H83" s="654"/>
      <c r="I83" s="654"/>
      <c r="J83" s="654"/>
      <c r="K83" s="654"/>
      <c r="L83" s="654"/>
      <c r="M83" s="654"/>
      <c r="N83" s="654"/>
      <c r="O83" s="654"/>
      <c r="P83" s="654"/>
      <c r="Q83" s="654"/>
      <c r="R83" s="636"/>
      <c r="S83" s="636"/>
      <c r="T83" s="636"/>
      <c r="U83" s="636"/>
      <c r="V83" s="636"/>
      <c r="W83" s="636"/>
      <c r="X83" s="636"/>
      <c r="Y83" s="636"/>
      <c r="Z83" s="636"/>
      <c r="AA83" s="636"/>
      <c r="AB83" s="636"/>
      <c r="AC83" s="636"/>
      <c r="AD83" s="636"/>
      <c r="AE83" s="636"/>
      <c r="AF83" s="636"/>
      <c r="AG83" s="636"/>
      <c r="AH83" s="644"/>
      <c r="AI83" s="637"/>
      <c r="AJ83" s="326"/>
      <c r="AK83" s="320"/>
      <c r="AL83" s="320"/>
      <c r="AM83" s="320"/>
      <c r="AN83" s="321" t="s">
        <v>22</v>
      </c>
      <c r="AO83" s="320"/>
      <c r="AP83" s="320"/>
      <c r="AQ83" s="320"/>
      <c r="AR83" s="320"/>
      <c r="AS83" s="320"/>
      <c r="AT83" s="320"/>
      <c r="AU83" s="320"/>
      <c r="AV83" s="320"/>
      <c r="AW83" s="320"/>
      <c r="AX83" s="320"/>
      <c r="AY83" s="320"/>
      <c r="AZ83" s="320"/>
      <c r="BA83" s="320"/>
      <c r="BB83" s="320"/>
      <c r="BC83" s="320"/>
      <c r="BD83" s="320"/>
      <c r="BE83" s="320"/>
      <c r="BF83" s="320"/>
      <c r="BG83" s="320"/>
      <c r="BH83" s="320"/>
      <c r="BI83" s="320"/>
      <c r="BJ83" s="320"/>
      <c r="BK83" s="320"/>
      <c r="BL83" s="320"/>
      <c r="BM83" s="320"/>
    </row>
    <row r="84" spans="1:65" ht="13.5" customHeight="1" x14ac:dyDescent="0.25">
      <c r="A84" s="578"/>
      <c r="B84" s="585"/>
      <c r="C84" s="586"/>
      <c r="D84" s="634"/>
      <c r="E84" s="653"/>
      <c r="F84" s="636"/>
      <c r="G84" s="654" t="s">
        <v>293</v>
      </c>
      <c r="H84" s="654"/>
      <c r="I84" s="654"/>
      <c r="J84" s="654"/>
      <c r="K84" s="654"/>
      <c r="L84" s="654"/>
      <c r="M84" s="654"/>
      <c r="N84" s="654"/>
      <c r="O84" s="654"/>
      <c r="P84" s="654"/>
      <c r="Q84" s="654"/>
      <c r="R84" s="636"/>
      <c r="S84" s="636"/>
      <c r="T84" s="636"/>
      <c r="U84" s="636"/>
      <c r="V84" s="636"/>
      <c r="W84" s="636"/>
      <c r="X84" s="636"/>
      <c r="Y84" s="636"/>
      <c r="Z84" s="636"/>
      <c r="AA84" s="636"/>
      <c r="AB84" s="636"/>
      <c r="AC84" s="636"/>
      <c r="AD84" s="636"/>
      <c r="AE84" s="636"/>
      <c r="AF84" s="636"/>
      <c r="AG84" s="636"/>
      <c r="AH84" s="644"/>
      <c r="AI84" s="637"/>
      <c r="AJ84" s="326"/>
      <c r="AK84" s="325"/>
      <c r="AL84" s="320"/>
      <c r="AM84" s="320"/>
      <c r="AN84" s="320"/>
      <c r="AO84" s="320"/>
      <c r="AP84" s="320"/>
      <c r="AQ84" s="320"/>
      <c r="AR84" s="320"/>
      <c r="AS84" s="320"/>
      <c r="AT84" s="320"/>
      <c r="AU84" s="320"/>
      <c r="AV84" s="320"/>
      <c r="AW84" s="320"/>
      <c r="AX84" s="320"/>
      <c r="AY84" s="320"/>
      <c r="AZ84" s="320"/>
      <c r="BA84" s="320"/>
      <c r="BB84" s="320"/>
      <c r="BC84" s="320"/>
      <c r="BD84" s="320"/>
      <c r="BE84" s="320"/>
      <c r="BF84" s="320"/>
      <c r="BG84" s="320"/>
      <c r="BH84" s="320"/>
      <c r="BI84" s="320"/>
      <c r="BJ84" s="320"/>
      <c r="BK84" s="320"/>
      <c r="BL84" s="320"/>
      <c r="BM84" s="320"/>
    </row>
    <row r="85" spans="1:65" ht="13.5" customHeight="1" x14ac:dyDescent="0.25">
      <c r="A85" s="578"/>
      <c r="B85" s="585"/>
      <c r="C85" s="586"/>
      <c r="D85" s="634"/>
      <c r="E85" s="653"/>
      <c r="F85" s="636"/>
      <c r="G85" s="654" t="s">
        <v>294</v>
      </c>
      <c r="H85" s="654"/>
      <c r="I85" s="654"/>
      <c r="J85" s="654"/>
      <c r="K85" s="654"/>
      <c r="L85" s="654"/>
      <c r="M85" s="654"/>
      <c r="N85" s="654"/>
      <c r="O85" s="654"/>
      <c r="P85" s="654"/>
      <c r="Q85" s="654"/>
      <c r="R85" s="654"/>
      <c r="S85" s="636"/>
      <c r="T85" s="636"/>
      <c r="U85" s="636"/>
      <c r="V85" s="636"/>
      <c r="W85" s="636"/>
      <c r="X85" s="636"/>
      <c r="Y85" s="636"/>
      <c r="Z85" s="636"/>
      <c r="AA85" s="636"/>
      <c r="AB85" s="636"/>
      <c r="AC85" s="636"/>
      <c r="AD85" s="636"/>
      <c r="AE85" s="636"/>
      <c r="AF85" s="636"/>
      <c r="AG85" s="636"/>
      <c r="AH85" s="644"/>
      <c r="AI85" s="637"/>
      <c r="AJ85" s="326"/>
      <c r="AK85" s="325"/>
      <c r="AL85" s="320"/>
      <c r="AM85" s="320"/>
      <c r="AN85" s="320"/>
      <c r="AO85" s="320"/>
      <c r="AP85" s="320"/>
      <c r="AQ85" s="320"/>
      <c r="AR85" s="320"/>
      <c r="AS85" s="320"/>
      <c r="AT85" s="320"/>
      <c r="AU85" s="320"/>
      <c r="AV85" s="320"/>
      <c r="AW85" s="320"/>
      <c r="AX85" s="320"/>
      <c r="AY85" s="320"/>
      <c r="AZ85" s="320"/>
      <c r="BA85" s="320"/>
      <c r="BB85" s="320"/>
      <c r="BC85" s="320"/>
      <c r="BD85" s="320"/>
      <c r="BE85" s="320"/>
      <c r="BF85" s="320"/>
      <c r="BG85" s="320"/>
      <c r="BH85" s="320"/>
      <c r="BI85" s="320"/>
      <c r="BJ85" s="320"/>
      <c r="BK85" s="320"/>
      <c r="BL85" s="320"/>
      <c r="BM85" s="320"/>
    </row>
    <row r="86" spans="1:65" ht="13.5" customHeight="1" x14ac:dyDescent="0.25">
      <c r="A86" s="578"/>
      <c r="B86" s="585"/>
      <c r="C86" s="586"/>
      <c r="D86" s="634"/>
      <c r="E86" s="653"/>
      <c r="F86" s="636"/>
      <c r="G86" s="654" t="s">
        <v>295</v>
      </c>
      <c r="H86" s="654"/>
      <c r="I86" s="654"/>
      <c r="J86" s="654"/>
      <c r="K86" s="654"/>
      <c r="L86" s="654"/>
      <c r="M86" s="654"/>
      <c r="N86" s="654"/>
      <c r="O86" s="654"/>
      <c r="P86" s="654"/>
      <c r="Q86" s="636"/>
      <c r="R86" s="636"/>
      <c r="S86" s="636"/>
      <c r="T86" s="636"/>
      <c r="U86" s="636"/>
      <c r="V86" s="636"/>
      <c r="W86" s="636"/>
      <c r="X86" s="636"/>
      <c r="Y86" s="636"/>
      <c r="Z86" s="636"/>
      <c r="AA86" s="636"/>
      <c r="AB86" s="636"/>
      <c r="AC86" s="636"/>
      <c r="AD86" s="636"/>
      <c r="AE86" s="636"/>
      <c r="AF86" s="636"/>
      <c r="AG86" s="636"/>
      <c r="AH86" s="644"/>
      <c r="AI86" s="637"/>
      <c r="AJ86" s="326"/>
      <c r="AK86" s="325"/>
      <c r="AL86" s="320"/>
      <c r="AM86" s="320"/>
      <c r="AN86" s="320"/>
      <c r="AO86" s="320"/>
      <c r="AP86" s="320"/>
      <c r="AQ86" s="320"/>
      <c r="AR86" s="320"/>
      <c r="AS86" s="320"/>
      <c r="AT86" s="320"/>
      <c r="AU86" s="320"/>
      <c r="AV86" s="320"/>
      <c r="AW86" s="320"/>
      <c r="AX86" s="320"/>
      <c r="AY86" s="320"/>
      <c r="AZ86" s="320"/>
      <c r="BA86" s="320"/>
      <c r="BB86" s="320"/>
      <c r="BC86" s="320"/>
      <c r="BD86" s="320"/>
      <c r="BE86" s="320"/>
      <c r="BF86" s="320"/>
      <c r="BG86" s="320"/>
      <c r="BH86" s="320"/>
      <c r="BI86" s="320"/>
      <c r="BJ86" s="320"/>
      <c r="BK86" s="320"/>
      <c r="BL86" s="320"/>
      <c r="BM86" s="320"/>
    </row>
    <row r="87" spans="1:65" ht="13.5" customHeight="1" x14ac:dyDescent="0.25">
      <c r="A87" s="578"/>
      <c r="B87" s="585"/>
      <c r="C87" s="586"/>
      <c r="D87" s="634"/>
      <c r="E87" s="653"/>
      <c r="F87" s="636"/>
      <c r="G87" s="654" t="s">
        <v>296</v>
      </c>
      <c r="H87" s="654"/>
      <c r="I87" s="654"/>
      <c r="J87" s="654"/>
      <c r="K87" s="654"/>
      <c r="L87" s="654"/>
      <c r="M87" s="654"/>
      <c r="N87" s="654"/>
      <c r="O87" s="654"/>
      <c r="P87" s="654"/>
      <c r="Q87" s="636"/>
      <c r="R87" s="636"/>
      <c r="S87" s="636"/>
      <c r="T87" s="636"/>
      <c r="U87" s="636"/>
      <c r="V87" s="636"/>
      <c r="W87" s="636"/>
      <c r="X87" s="636"/>
      <c r="Y87" s="636"/>
      <c r="Z87" s="636"/>
      <c r="AA87" s="636"/>
      <c r="AB87" s="636"/>
      <c r="AC87" s="636"/>
      <c r="AD87" s="636"/>
      <c r="AE87" s="636"/>
      <c r="AF87" s="636"/>
      <c r="AG87" s="636"/>
      <c r="AH87" s="644"/>
      <c r="AI87" s="637"/>
      <c r="AJ87" s="326"/>
      <c r="AK87" s="325"/>
      <c r="AL87" s="320"/>
      <c r="AM87" s="320"/>
      <c r="AN87" s="320"/>
      <c r="AO87" s="320"/>
      <c r="AP87" s="320"/>
      <c r="AQ87" s="320"/>
      <c r="AR87" s="320"/>
      <c r="AS87" s="320"/>
      <c r="AT87" s="320"/>
      <c r="AU87" s="320"/>
      <c r="AV87" s="320"/>
      <c r="AW87" s="320"/>
      <c r="AX87" s="320"/>
      <c r="AY87" s="320"/>
      <c r="AZ87" s="320"/>
      <c r="BA87" s="320"/>
      <c r="BB87" s="320"/>
      <c r="BC87" s="320"/>
      <c r="BD87" s="320"/>
      <c r="BE87" s="320"/>
      <c r="BF87" s="320"/>
      <c r="BG87" s="320"/>
      <c r="BH87" s="320"/>
      <c r="BI87" s="320"/>
      <c r="BJ87" s="320"/>
      <c r="BK87" s="320"/>
      <c r="BL87" s="320"/>
      <c r="BM87" s="320"/>
    </row>
    <row r="88" spans="1:65" ht="13.5" customHeight="1" x14ac:dyDescent="0.25">
      <c r="A88" s="578"/>
      <c r="B88" s="585"/>
      <c r="C88" s="586"/>
      <c r="D88" s="634"/>
      <c r="E88" s="653"/>
      <c r="F88" s="636"/>
      <c r="G88" s="654" t="s">
        <v>297</v>
      </c>
      <c r="H88" s="654"/>
      <c r="I88" s="654"/>
      <c r="J88" s="654"/>
      <c r="K88" s="654"/>
      <c r="L88" s="654"/>
      <c r="M88" s="654"/>
      <c r="N88" s="654"/>
      <c r="O88" s="654"/>
      <c r="P88" s="654"/>
      <c r="Q88" s="636"/>
      <c r="R88" s="636"/>
      <c r="S88" s="636"/>
      <c r="T88" s="636"/>
      <c r="U88" s="636"/>
      <c r="V88" s="636"/>
      <c r="W88" s="636"/>
      <c r="X88" s="636"/>
      <c r="Y88" s="636"/>
      <c r="Z88" s="636"/>
      <c r="AA88" s="636"/>
      <c r="AB88" s="636"/>
      <c r="AC88" s="636"/>
      <c r="AD88" s="636"/>
      <c r="AE88" s="636"/>
      <c r="AF88" s="636"/>
      <c r="AG88" s="636"/>
      <c r="AH88" s="644"/>
      <c r="AI88" s="637"/>
      <c r="AJ88" s="326"/>
      <c r="AK88" s="325"/>
      <c r="AL88" s="320"/>
      <c r="AM88" s="320"/>
      <c r="AN88" s="321" t="s">
        <v>22</v>
      </c>
      <c r="AO88" s="320"/>
      <c r="AP88" s="320"/>
      <c r="AQ88" s="320"/>
      <c r="AR88" s="320"/>
      <c r="AS88" s="320"/>
      <c r="AT88" s="320"/>
      <c r="AU88" s="320"/>
      <c r="AV88" s="320"/>
      <c r="AW88" s="320"/>
      <c r="AX88" s="320"/>
      <c r="AY88" s="320"/>
      <c r="AZ88" s="320"/>
      <c r="BA88" s="320"/>
      <c r="BB88" s="320"/>
      <c r="BC88" s="320"/>
      <c r="BD88" s="320"/>
      <c r="BE88" s="320"/>
      <c r="BF88" s="320"/>
      <c r="BG88" s="320"/>
      <c r="BH88" s="320"/>
      <c r="BI88" s="320"/>
      <c r="BJ88" s="320"/>
      <c r="BK88" s="320"/>
      <c r="BL88" s="320"/>
      <c r="BM88" s="320"/>
    </row>
    <row r="89" spans="1:65" ht="13.5" customHeight="1" x14ac:dyDescent="0.25">
      <c r="A89" s="578"/>
      <c r="B89" s="585"/>
      <c r="C89" s="586"/>
      <c r="D89" s="634"/>
      <c r="E89" s="653"/>
      <c r="F89" s="636"/>
      <c r="G89" s="655" t="s">
        <v>298</v>
      </c>
      <c r="H89" s="655"/>
      <c r="I89" s="655"/>
      <c r="J89" s="655"/>
      <c r="K89" s="655"/>
      <c r="L89" s="655"/>
      <c r="M89" s="655"/>
      <c r="N89" s="655"/>
      <c r="O89" s="655"/>
      <c r="P89" s="655"/>
      <c r="Q89" s="655"/>
      <c r="R89" s="636"/>
      <c r="S89" s="636"/>
      <c r="T89" s="636"/>
      <c r="U89" s="636"/>
      <c r="V89" s="636"/>
      <c r="W89" s="636"/>
      <c r="X89" s="636"/>
      <c r="Y89" s="636"/>
      <c r="Z89" s="636"/>
      <c r="AA89" s="636"/>
      <c r="AB89" s="636"/>
      <c r="AC89" s="636"/>
      <c r="AD89" s="636"/>
      <c r="AE89" s="636"/>
      <c r="AF89" s="636"/>
      <c r="AG89" s="636"/>
      <c r="AH89" s="644"/>
      <c r="AI89" s="637"/>
      <c r="AJ89" s="326"/>
      <c r="AK89" s="325"/>
      <c r="AL89" s="320"/>
      <c r="AM89" s="320"/>
      <c r="AN89" s="320"/>
      <c r="AO89" s="320"/>
      <c r="AP89" s="320"/>
      <c r="AQ89" s="320"/>
      <c r="AR89" s="320"/>
      <c r="AS89" s="320"/>
      <c r="AT89" s="320"/>
      <c r="AU89" s="320"/>
      <c r="AV89" s="320"/>
      <c r="AW89" s="320"/>
      <c r="AX89" s="320"/>
      <c r="AY89" s="320"/>
      <c r="AZ89" s="320"/>
      <c r="BA89" s="320"/>
      <c r="BB89" s="320"/>
      <c r="BC89" s="320"/>
      <c r="BD89" s="320"/>
      <c r="BE89" s="320"/>
      <c r="BF89" s="320"/>
      <c r="BG89" s="320"/>
      <c r="BH89" s="320"/>
      <c r="BI89" s="320"/>
      <c r="BJ89" s="320"/>
      <c r="BK89" s="320"/>
      <c r="BL89" s="320"/>
      <c r="BM89" s="320"/>
    </row>
    <row r="90" spans="1:65" ht="13.5" customHeight="1" x14ac:dyDescent="0.25">
      <c r="A90" s="578"/>
      <c r="B90" s="585"/>
      <c r="C90" s="586"/>
      <c r="D90" s="634"/>
      <c r="E90" s="653"/>
      <c r="F90" s="636"/>
      <c r="G90" s="656" t="s">
        <v>664</v>
      </c>
      <c r="H90" s="656"/>
      <c r="I90" s="656"/>
      <c r="J90" s="656"/>
      <c r="K90" s="656"/>
      <c r="L90" s="656"/>
      <c r="M90" s="656"/>
      <c r="N90" s="656"/>
      <c r="O90" s="656"/>
      <c r="P90" s="656"/>
      <c r="Q90" s="656"/>
      <c r="R90" s="656"/>
      <c r="S90" s="636"/>
      <c r="T90" s="636"/>
      <c r="U90" s="636"/>
      <c r="V90" s="636"/>
      <c r="W90" s="636"/>
      <c r="X90" s="636"/>
      <c r="Y90" s="636"/>
      <c r="Z90" s="636"/>
      <c r="AA90" s="636"/>
      <c r="AB90" s="636"/>
      <c r="AC90" s="636"/>
      <c r="AD90" s="636"/>
      <c r="AE90" s="636"/>
      <c r="AF90" s="636"/>
      <c r="AG90" s="636"/>
      <c r="AH90" s="644"/>
      <c r="AI90" s="637"/>
      <c r="AJ90" s="326"/>
      <c r="AK90" s="325"/>
      <c r="AL90" s="320"/>
      <c r="AM90" s="320"/>
      <c r="AN90" s="320"/>
      <c r="AO90" s="320"/>
      <c r="AP90" s="320"/>
      <c r="AQ90" s="320"/>
      <c r="AR90" s="320"/>
      <c r="AS90" s="320"/>
      <c r="AT90" s="320"/>
      <c r="AU90" s="320"/>
      <c r="AV90" s="320"/>
      <c r="AW90" s="320"/>
      <c r="AX90" s="320"/>
      <c r="AY90" s="320"/>
      <c r="AZ90" s="320"/>
      <c r="BA90" s="320"/>
      <c r="BB90" s="320"/>
      <c r="BC90" s="320"/>
      <c r="BD90" s="320"/>
      <c r="BE90" s="320"/>
      <c r="BF90" s="320"/>
      <c r="BG90" s="320"/>
      <c r="BH90" s="320"/>
      <c r="BI90" s="320"/>
      <c r="BJ90" s="320"/>
      <c r="BK90" s="320"/>
      <c r="BL90" s="320"/>
      <c r="BM90" s="320"/>
    </row>
    <row r="91" spans="1:65" ht="5.25" customHeight="1" x14ac:dyDescent="0.25">
      <c r="A91" s="578"/>
      <c r="B91" s="585"/>
      <c r="C91" s="586"/>
      <c r="D91" s="634"/>
      <c r="E91" s="657"/>
      <c r="F91" s="647"/>
      <c r="G91" s="658"/>
      <c r="H91" s="658"/>
      <c r="I91" s="658"/>
      <c r="J91" s="658"/>
      <c r="K91" s="658"/>
      <c r="L91" s="658"/>
      <c r="M91" s="658"/>
      <c r="N91" s="658"/>
      <c r="O91" s="658"/>
      <c r="P91" s="658"/>
      <c r="Q91" s="658"/>
      <c r="R91" s="658"/>
      <c r="S91" s="647"/>
      <c r="T91" s="647"/>
      <c r="U91" s="647"/>
      <c r="V91" s="647"/>
      <c r="W91" s="647"/>
      <c r="X91" s="647"/>
      <c r="Y91" s="647"/>
      <c r="Z91" s="647"/>
      <c r="AA91" s="647"/>
      <c r="AB91" s="647"/>
      <c r="AC91" s="647"/>
      <c r="AD91" s="647"/>
      <c r="AE91" s="647"/>
      <c r="AF91" s="647"/>
      <c r="AG91" s="647"/>
      <c r="AH91" s="648"/>
      <c r="AI91" s="637"/>
      <c r="AJ91" s="326"/>
      <c r="AK91" s="325"/>
      <c r="AL91" s="320"/>
      <c r="AM91" s="320"/>
      <c r="AN91" s="320"/>
      <c r="AO91" s="320"/>
      <c r="AP91" s="320"/>
      <c r="AQ91" s="320"/>
      <c r="AR91" s="320"/>
      <c r="AS91" s="320"/>
      <c r="AT91" s="320"/>
      <c r="AU91" s="320"/>
      <c r="AV91" s="320"/>
      <c r="AW91" s="320"/>
      <c r="AX91" s="320"/>
      <c r="AY91" s="320"/>
      <c r="AZ91" s="320"/>
      <c r="BA91" s="320"/>
      <c r="BB91" s="320"/>
      <c r="BC91" s="320"/>
      <c r="BD91" s="320"/>
      <c r="BE91" s="320"/>
      <c r="BF91" s="320"/>
      <c r="BG91" s="320"/>
      <c r="BH91" s="320"/>
      <c r="BI91" s="320"/>
      <c r="BJ91" s="320"/>
      <c r="BK91" s="320"/>
      <c r="BL91" s="320"/>
      <c r="BM91" s="320"/>
    </row>
    <row r="92" spans="1:65" ht="7.5" customHeight="1" x14ac:dyDescent="0.25">
      <c r="A92" s="578"/>
      <c r="B92" s="585"/>
      <c r="C92" s="586"/>
      <c r="D92" s="634"/>
      <c r="E92" s="659"/>
      <c r="F92" s="636"/>
      <c r="G92" s="636"/>
      <c r="H92" s="636"/>
      <c r="I92" s="636"/>
      <c r="J92" s="636"/>
      <c r="K92" s="636"/>
      <c r="L92" s="636"/>
      <c r="M92" s="636"/>
      <c r="N92" s="636"/>
      <c r="O92" s="636"/>
      <c r="P92" s="636"/>
      <c r="Q92" s="636"/>
      <c r="R92" s="636"/>
      <c r="S92" s="636"/>
      <c r="T92" s="636"/>
      <c r="U92" s="636"/>
      <c r="V92" s="636"/>
      <c r="W92" s="636"/>
      <c r="X92" s="636"/>
      <c r="Y92" s="636"/>
      <c r="Z92" s="636"/>
      <c r="AA92" s="636"/>
      <c r="AB92" s="636"/>
      <c r="AC92" s="636"/>
      <c r="AD92" s="636"/>
      <c r="AE92" s="636"/>
      <c r="AF92" s="636"/>
      <c r="AG92" s="636"/>
      <c r="AH92" s="636"/>
      <c r="AI92" s="637"/>
      <c r="AJ92" s="326"/>
      <c r="AK92" s="325"/>
      <c r="AL92" s="320"/>
      <c r="AM92" s="320"/>
      <c r="AN92" s="320"/>
      <c r="AO92" s="320"/>
      <c r="AP92" s="320"/>
      <c r="AQ92" s="320"/>
      <c r="AR92" s="320"/>
      <c r="AS92" s="320"/>
      <c r="AT92" s="320"/>
      <c r="AU92" s="320"/>
      <c r="AV92" s="320"/>
      <c r="AW92" s="320"/>
      <c r="AX92" s="320"/>
      <c r="AY92" s="320"/>
      <c r="AZ92" s="320"/>
      <c r="BA92" s="320"/>
      <c r="BB92" s="320"/>
      <c r="BC92" s="320"/>
      <c r="BD92" s="320"/>
      <c r="BE92" s="320"/>
      <c r="BF92" s="320"/>
      <c r="BG92" s="320"/>
      <c r="BH92" s="320"/>
      <c r="BI92" s="320"/>
      <c r="BJ92" s="320"/>
      <c r="BK92" s="320"/>
      <c r="BL92" s="320"/>
      <c r="BM92" s="320"/>
    </row>
    <row r="93" spans="1:65" ht="13.5" customHeight="1" x14ac:dyDescent="0.25">
      <c r="A93" s="578"/>
      <c r="B93" s="585"/>
      <c r="C93" s="586"/>
      <c r="D93" s="660"/>
      <c r="E93" s="638" t="s">
        <v>665</v>
      </c>
      <c r="F93" s="635"/>
      <c r="G93" s="635"/>
      <c r="H93" s="635"/>
      <c r="I93" s="635"/>
      <c r="J93" s="635"/>
      <c r="K93" s="635"/>
      <c r="L93" s="635"/>
      <c r="M93" s="635"/>
      <c r="N93" s="635"/>
      <c r="O93" s="635"/>
      <c r="P93" s="635"/>
      <c r="Q93" s="635"/>
      <c r="R93" s="635"/>
      <c r="S93" s="635"/>
      <c r="T93" s="635"/>
      <c r="U93" s="635"/>
      <c r="V93" s="635"/>
      <c r="W93" s="635"/>
      <c r="X93" s="635"/>
      <c r="Y93" s="635"/>
      <c r="Z93" s="635"/>
      <c r="AA93" s="635"/>
      <c r="AB93" s="635"/>
      <c r="AC93" s="635"/>
      <c r="AD93" s="635"/>
      <c r="AE93" s="635"/>
      <c r="AF93" s="636"/>
      <c r="AG93" s="636"/>
      <c r="AH93" s="636"/>
      <c r="AI93" s="637"/>
      <c r="AJ93" s="326"/>
      <c r="AK93" s="325"/>
      <c r="AL93" s="320"/>
      <c r="AM93" s="320"/>
      <c r="AN93" s="320"/>
      <c r="AO93" s="320"/>
      <c r="AP93" s="320"/>
      <c r="AQ93" s="320"/>
      <c r="AR93" s="320"/>
      <c r="AS93" s="320"/>
      <c r="AT93" s="320"/>
      <c r="AU93" s="320"/>
      <c r="AV93" s="320"/>
      <c r="AW93" s="320"/>
      <c r="AX93" s="320"/>
      <c r="AY93" s="320"/>
      <c r="AZ93" s="320"/>
      <c r="BA93" s="320"/>
      <c r="BB93" s="320"/>
      <c r="BC93" s="320"/>
      <c r="BD93" s="320"/>
      <c r="BE93" s="320"/>
      <c r="BF93" s="320"/>
      <c r="BG93" s="320"/>
      <c r="BH93" s="320"/>
      <c r="BI93" s="320"/>
      <c r="BJ93" s="320"/>
      <c r="BK93" s="320"/>
      <c r="BL93" s="320"/>
      <c r="BM93" s="320"/>
    </row>
    <row r="94" spans="1:65" ht="16.5" customHeight="1" x14ac:dyDescent="0.25">
      <c r="A94" s="578"/>
      <c r="B94" s="661" t="s">
        <v>90</v>
      </c>
      <c r="C94" s="586"/>
      <c r="D94" s="660"/>
      <c r="E94" s="662"/>
      <c r="F94" s="663" t="s">
        <v>660</v>
      </c>
      <c r="G94" s="663"/>
      <c r="H94" s="663"/>
      <c r="I94" s="663"/>
      <c r="J94" s="663"/>
      <c r="K94" s="663"/>
      <c r="L94" s="663"/>
      <c r="M94" s="663"/>
      <c r="N94" s="663"/>
      <c r="O94" s="663"/>
      <c r="P94" s="663"/>
      <c r="Q94" s="663"/>
      <c r="R94" s="663"/>
      <c r="S94" s="663"/>
      <c r="T94" s="663"/>
      <c r="U94" s="663"/>
      <c r="V94" s="663"/>
      <c r="W94" s="663"/>
      <c r="X94" s="663"/>
      <c r="Y94" s="663"/>
      <c r="Z94" s="663" t="s">
        <v>635</v>
      </c>
      <c r="AA94" s="663"/>
      <c r="AB94" s="663"/>
      <c r="AC94" s="663"/>
      <c r="AD94" s="663"/>
      <c r="AE94" s="663"/>
      <c r="AF94" s="663"/>
      <c r="AG94" s="663"/>
      <c r="AH94" s="664"/>
      <c r="AI94" s="637"/>
      <c r="AJ94" s="326"/>
      <c r="AK94" s="325"/>
      <c r="AL94" s="320"/>
      <c r="AM94" s="320"/>
      <c r="AN94" s="321" t="s">
        <v>22</v>
      </c>
      <c r="AO94" s="320"/>
      <c r="AP94" s="320"/>
      <c r="AQ94" s="320"/>
      <c r="AR94" s="320"/>
      <c r="AS94" s="320"/>
      <c r="AT94" s="320"/>
      <c r="AU94" s="320"/>
      <c r="AV94" s="320"/>
      <c r="AW94" s="320"/>
      <c r="AX94" s="320"/>
      <c r="AY94" s="320"/>
      <c r="AZ94" s="320"/>
      <c r="BA94" s="320"/>
      <c r="BB94" s="320"/>
      <c r="BC94" s="320"/>
      <c r="BD94" s="320"/>
      <c r="BE94" s="320"/>
      <c r="BF94" s="320"/>
      <c r="BG94" s="320"/>
      <c r="BH94" s="320"/>
      <c r="BI94" s="320"/>
      <c r="BJ94" s="320"/>
      <c r="BK94" s="320"/>
      <c r="BL94" s="320"/>
      <c r="BM94" s="320"/>
    </row>
    <row r="95" spans="1:65" ht="13.5" customHeight="1" x14ac:dyDescent="0.25">
      <c r="A95" s="578"/>
      <c r="B95" s="595" t="s">
        <v>90</v>
      </c>
      <c r="C95" s="586"/>
      <c r="D95" s="660"/>
      <c r="E95" s="665"/>
      <c r="F95" s="1211" t="s">
        <v>661</v>
      </c>
      <c r="G95" s="1211"/>
      <c r="H95" s="1211"/>
      <c r="I95" s="1211"/>
      <c r="J95" s="1211"/>
      <c r="K95" s="1211"/>
      <c r="L95" s="1211"/>
      <c r="M95" s="1211"/>
      <c r="N95" s="1211"/>
      <c r="O95" s="1211"/>
      <c r="P95" s="1211"/>
      <c r="Q95" s="1211"/>
      <c r="R95" s="1211"/>
      <c r="S95" s="635"/>
      <c r="T95" s="1258" t="s">
        <v>666</v>
      </c>
      <c r="U95" s="1258"/>
      <c r="V95" s="1258"/>
      <c r="W95" s="1258"/>
      <c r="X95" s="1258"/>
      <c r="Y95" s="1258"/>
      <c r="Z95" s="1258"/>
      <c r="AA95" s="1258"/>
      <c r="AB95" s="1258"/>
      <c r="AC95" s="1258"/>
      <c r="AD95" s="1258"/>
      <c r="AE95" s="1258"/>
      <c r="AF95" s="1258"/>
      <c r="AG95" s="1258"/>
      <c r="AH95" s="1259"/>
      <c r="AI95" s="637"/>
      <c r="AJ95" s="326"/>
      <c r="AK95" s="325" t="s">
        <v>22</v>
      </c>
      <c r="AL95" s="320"/>
      <c r="AM95" s="320"/>
      <c r="AN95" s="320"/>
      <c r="AO95" s="320"/>
      <c r="AP95" s="320"/>
      <c r="AQ95" s="320"/>
      <c r="AR95" s="320"/>
      <c r="AS95" s="320"/>
      <c r="AT95" s="320"/>
      <c r="AU95" s="320"/>
      <c r="AV95" s="320"/>
      <c r="AW95" s="320"/>
      <c r="AX95" s="320"/>
      <c r="AY95" s="320"/>
      <c r="AZ95" s="320"/>
      <c r="BA95" s="320"/>
      <c r="BB95" s="320"/>
      <c r="BC95" s="320"/>
      <c r="BD95" s="320"/>
      <c r="BE95" s="320"/>
      <c r="BF95" s="320"/>
      <c r="BG95" s="320"/>
      <c r="BH95" s="320"/>
      <c r="BI95" s="320"/>
      <c r="BJ95" s="320"/>
      <c r="BK95" s="320"/>
      <c r="BL95" s="320"/>
      <c r="BM95" s="320"/>
    </row>
    <row r="96" spans="1:65" ht="9.75" customHeight="1" x14ac:dyDescent="0.25">
      <c r="A96" s="578"/>
      <c r="B96" s="585"/>
      <c r="C96" s="586"/>
      <c r="D96" s="660"/>
      <c r="E96" s="643"/>
      <c r="F96" s="635"/>
      <c r="G96" s="635"/>
      <c r="H96" s="635"/>
      <c r="I96" s="635"/>
      <c r="J96" s="635"/>
      <c r="K96" s="635"/>
      <c r="L96" s="635"/>
      <c r="M96" s="635" t="s">
        <v>22</v>
      </c>
      <c r="N96" s="635"/>
      <c r="O96" s="635"/>
      <c r="P96" s="635"/>
      <c r="Q96" s="635"/>
      <c r="R96" s="635" t="s">
        <v>22</v>
      </c>
      <c r="S96" s="635"/>
      <c r="T96" s="635"/>
      <c r="U96" s="635"/>
      <c r="V96" s="635"/>
      <c r="W96" s="635"/>
      <c r="X96" s="635"/>
      <c r="Y96" s="635"/>
      <c r="Z96" s="635"/>
      <c r="AA96" s="635"/>
      <c r="AB96" s="635"/>
      <c r="AC96" s="635"/>
      <c r="AD96" s="635"/>
      <c r="AE96" s="635"/>
      <c r="AF96" s="636"/>
      <c r="AG96" s="636"/>
      <c r="AH96" s="644" t="s">
        <v>22</v>
      </c>
      <c r="AI96" s="637"/>
      <c r="AJ96" s="326"/>
      <c r="AK96" s="325"/>
      <c r="AL96" s="320"/>
      <c r="AM96" s="320"/>
      <c r="AN96" s="321" t="s">
        <v>22</v>
      </c>
      <c r="AO96" s="320"/>
      <c r="AP96" s="320"/>
      <c r="AQ96" s="320"/>
      <c r="AR96" s="320"/>
      <c r="AS96" s="320"/>
      <c r="AT96" s="320"/>
      <c r="AU96" s="320"/>
      <c r="AV96" s="320"/>
      <c r="AW96" s="320"/>
      <c r="AX96" s="320"/>
      <c r="AY96" s="320"/>
      <c r="AZ96" s="320"/>
      <c r="BA96" s="320"/>
      <c r="BB96" s="320"/>
      <c r="BC96" s="320"/>
      <c r="BD96" s="320"/>
      <c r="BE96" s="320"/>
      <c r="BF96" s="320"/>
      <c r="BG96" s="320"/>
      <c r="BH96" s="320"/>
      <c r="BI96" s="320"/>
      <c r="BJ96" s="320"/>
      <c r="BK96" s="320"/>
      <c r="BL96" s="320"/>
      <c r="BM96" s="320"/>
    </row>
    <row r="97" spans="1:65" ht="13.5" customHeight="1" x14ac:dyDescent="0.25">
      <c r="A97" s="578"/>
      <c r="B97" s="585"/>
      <c r="C97" s="586"/>
      <c r="D97" s="660"/>
      <c r="E97" s="666" t="s">
        <v>573</v>
      </c>
      <c r="F97" s="667"/>
      <c r="G97" s="667"/>
      <c r="H97" s="667"/>
      <c r="I97" s="635"/>
      <c r="J97" s="668"/>
      <c r="K97" s="635"/>
      <c r="L97" s="635"/>
      <c r="M97" s="635"/>
      <c r="N97" s="654" t="s">
        <v>574</v>
      </c>
      <c r="O97" s="654"/>
      <c r="P97" s="635"/>
      <c r="Q97" s="635"/>
      <c r="R97" s="668"/>
      <c r="S97" s="635"/>
      <c r="T97" s="635"/>
      <c r="U97" s="635"/>
      <c r="V97" s="635"/>
      <c r="W97" s="668"/>
      <c r="X97" s="635" t="s">
        <v>299</v>
      </c>
      <c r="Y97" s="635"/>
      <c r="Z97" s="635"/>
      <c r="AA97" s="635"/>
      <c r="AB97" s="668"/>
      <c r="AC97" s="635" t="s">
        <v>575</v>
      </c>
      <c r="AD97" s="635"/>
      <c r="AE97" s="635"/>
      <c r="AF97" s="636"/>
      <c r="AG97" s="636"/>
      <c r="AH97" s="644"/>
      <c r="AI97" s="637"/>
      <c r="AJ97" s="326"/>
      <c r="AK97" s="325"/>
      <c r="AL97" s="321" t="s">
        <v>22</v>
      </c>
      <c r="AM97" s="320"/>
      <c r="AN97" s="320"/>
      <c r="AO97" s="320"/>
      <c r="AP97" s="320"/>
      <c r="AQ97" s="320"/>
      <c r="AR97" s="320"/>
      <c r="AS97" s="320"/>
      <c r="AT97" s="320"/>
      <c r="AU97" s="320"/>
      <c r="AV97" s="320"/>
      <c r="AW97" s="320"/>
      <c r="AX97" s="320"/>
      <c r="AY97" s="320"/>
      <c r="AZ97" s="320"/>
      <c r="BA97" s="320"/>
      <c r="BB97" s="320"/>
      <c r="BC97" s="320"/>
      <c r="BD97" s="320"/>
      <c r="BE97" s="320"/>
      <c r="BF97" s="320"/>
      <c r="BG97" s="320"/>
      <c r="BH97" s="320"/>
      <c r="BI97" s="320"/>
      <c r="BJ97" s="320"/>
      <c r="BK97" s="320"/>
      <c r="BL97" s="320"/>
      <c r="BM97" s="320"/>
    </row>
    <row r="98" spans="1:65" ht="13.5" customHeight="1" x14ac:dyDescent="0.25">
      <c r="A98" s="578"/>
      <c r="B98" s="595" t="s">
        <v>90</v>
      </c>
      <c r="C98" s="586"/>
      <c r="D98" s="660"/>
      <c r="E98" s="669" t="s">
        <v>300</v>
      </c>
      <c r="F98" s="670"/>
      <c r="G98" s="646"/>
      <c r="H98" s="646"/>
      <c r="I98" s="646"/>
      <c r="J98" s="671"/>
      <c r="K98" s="646" t="s">
        <v>301</v>
      </c>
      <c r="L98" s="646"/>
      <c r="M98" s="646"/>
      <c r="N98" s="646"/>
      <c r="O98" s="646"/>
      <c r="P98" s="646"/>
      <c r="Q98" s="646" t="s">
        <v>668</v>
      </c>
      <c r="R98" s="671"/>
      <c r="S98" s="646"/>
      <c r="T98" s="646"/>
      <c r="U98" s="646"/>
      <c r="V98" s="671"/>
      <c r="W98" s="646"/>
      <c r="X98" s="646"/>
      <c r="Y98" s="646"/>
      <c r="Z98" s="646"/>
      <c r="AA98" s="646"/>
      <c r="AB98" s="646"/>
      <c r="AC98" s="646" t="s">
        <v>22</v>
      </c>
      <c r="AD98" s="646"/>
      <c r="AE98" s="646"/>
      <c r="AF98" s="647"/>
      <c r="AG98" s="647"/>
      <c r="AH98" s="648"/>
      <c r="AI98" s="637"/>
      <c r="AJ98" s="326"/>
      <c r="AK98" s="325"/>
      <c r="AL98" s="320"/>
      <c r="AM98" s="320"/>
      <c r="AN98" s="320"/>
      <c r="AO98" s="320"/>
      <c r="AP98" s="320"/>
      <c r="AQ98" s="320"/>
      <c r="AR98" s="320"/>
      <c r="AS98" s="320"/>
      <c r="AT98" s="320"/>
      <c r="AU98" s="320"/>
      <c r="AV98" s="320"/>
      <c r="AW98" s="320"/>
      <c r="AX98" s="320"/>
      <c r="AY98" s="320"/>
      <c r="AZ98" s="320"/>
      <c r="BA98" s="320"/>
      <c r="BB98" s="320"/>
      <c r="BC98" s="320"/>
      <c r="BD98" s="320"/>
      <c r="BE98" s="320"/>
      <c r="BF98" s="320"/>
      <c r="BG98" s="320"/>
      <c r="BH98" s="320"/>
      <c r="BI98" s="320"/>
      <c r="BJ98" s="320"/>
      <c r="BK98" s="320"/>
      <c r="BL98" s="320"/>
      <c r="BM98" s="320"/>
    </row>
    <row r="99" spans="1:65" ht="9" customHeight="1" x14ac:dyDescent="0.25">
      <c r="A99" s="578"/>
      <c r="B99" s="585"/>
      <c r="C99" s="586"/>
      <c r="D99" s="660"/>
      <c r="E99" s="635"/>
      <c r="F99" s="635"/>
      <c r="G99" s="635"/>
      <c r="H99" s="635"/>
      <c r="I99" s="635"/>
      <c r="J99" s="635"/>
      <c r="K99" s="635"/>
      <c r="L99" s="635"/>
      <c r="M99" s="635"/>
      <c r="N99" s="635"/>
      <c r="O99" s="635"/>
      <c r="P99" s="635"/>
      <c r="Q99" s="635"/>
      <c r="R99" s="635"/>
      <c r="S99" s="635"/>
      <c r="T99" s="635"/>
      <c r="U99" s="635"/>
      <c r="V99" s="635"/>
      <c r="W99" s="635"/>
      <c r="X99" s="635"/>
      <c r="Y99" s="635"/>
      <c r="Z99" s="635"/>
      <c r="AA99" s="635"/>
      <c r="AB99" s="635"/>
      <c r="AC99" s="635"/>
      <c r="AD99" s="635"/>
      <c r="AE99" s="635"/>
      <c r="AF99" s="636"/>
      <c r="AG99" s="636"/>
      <c r="AH99" s="636"/>
      <c r="AI99" s="637"/>
      <c r="AJ99" s="326"/>
      <c r="AK99" s="325"/>
      <c r="AL99" s="320"/>
      <c r="AM99" s="320"/>
      <c r="AN99" s="320"/>
      <c r="AO99" s="320"/>
      <c r="AP99" s="320"/>
      <c r="AQ99" s="320"/>
      <c r="AR99" s="320"/>
      <c r="AS99" s="320"/>
      <c r="AT99" s="320"/>
      <c r="AU99" s="320"/>
      <c r="AV99" s="320"/>
      <c r="AW99" s="320"/>
      <c r="AX99" s="320"/>
      <c r="AY99" s="320"/>
      <c r="AZ99" s="320"/>
      <c r="BA99" s="320"/>
      <c r="BB99" s="320"/>
      <c r="BC99" s="320"/>
      <c r="BD99" s="320"/>
      <c r="BE99" s="320"/>
      <c r="BF99" s="320"/>
      <c r="BG99" s="320"/>
      <c r="BH99" s="320"/>
      <c r="BI99" s="320"/>
      <c r="BJ99" s="320"/>
      <c r="BK99" s="320"/>
      <c r="BL99" s="320"/>
      <c r="BM99" s="320"/>
    </row>
    <row r="100" spans="1:65" ht="13.5" customHeight="1" x14ac:dyDescent="0.25">
      <c r="A100" s="578"/>
      <c r="B100" s="585"/>
      <c r="C100" s="586"/>
      <c r="D100" s="660"/>
      <c r="E100" s="1252" t="s">
        <v>302</v>
      </c>
      <c r="F100" s="1252"/>
      <c r="G100" s="1252"/>
      <c r="H100" s="1252"/>
      <c r="I100" s="1252"/>
      <c r="J100" s="1252"/>
      <c r="K100" s="1252"/>
      <c r="L100" s="1252"/>
      <c r="M100" s="1252"/>
      <c r="N100" s="1252"/>
      <c r="O100" s="1252"/>
      <c r="P100" s="1252" t="s">
        <v>303</v>
      </c>
      <c r="Q100" s="1252"/>
      <c r="R100" s="1252"/>
      <c r="S100" s="1252"/>
      <c r="T100" s="1252"/>
      <c r="U100" s="1252"/>
      <c r="V100" s="1252"/>
      <c r="W100" s="1252"/>
      <c r="X100" s="1252"/>
      <c r="Y100" s="1252" t="s">
        <v>304</v>
      </c>
      <c r="Z100" s="1252"/>
      <c r="AA100" s="1252"/>
      <c r="AB100" s="1252"/>
      <c r="AC100" s="1252"/>
      <c r="AD100" s="1252"/>
      <c r="AE100" s="1252"/>
      <c r="AF100" s="1252"/>
      <c r="AG100" s="1252"/>
      <c r="AH100" s="1252"/>
      <c r="AI100" s="637"/>
      <c r="AJ100" s="326"/>
      <c r="AK100" s="325"/>
      <c r="AL100" s="320"/>
      <c r="AM100" s="321" t="s">
        <v>22</v>
      </c>
      <c r="AN100" s="320"/>
      <c r="AO100" s="320"/>
      <c r="AP100" s="320"/>
      <c r="AQ100" s="320"/>
      <c r="AR100" s="320"/>
      <c r="AS100" s="320"/>
      <c r="AT100" s="320"/>
      <c r="AU100" s="320"/>
      <c r="AV100" s="320"/>
      <c r="AW100" s="320"/>
      <c r="AX100" s="320"/>
      <c r="AY100" s="320"/>
      <c r="AZ100" s="320"/>
      <c r="BA100" s="320"/>
      <c r="BB100" s="320"/>
      <c r="BC100" s="320"/>
      <c r="BD100" s="320"/>
      <c r="BE100" s="320"/>
      <c r="BF100" s="320"/>
      <c r="BG100" s="320"/>
      <c r="BH100" s="320"/>
      <c r="BI100" s="320"/>
      <c r="BJ100" s="320"/>
      <c r="BK100" s="320"/>
      <c r="BL100" s="320"/>
      <c r="BM100" s="320"/>
    </row>
    <row r="101" spans="1:65" ht="4.5" customHeight="1" thickBot="1" x14ac:dyDescent="0.3">
      <c r="A101" s="578"/>
      <c r="B101" s="585"/>
      <c r="C101" s="586"/>
      <c r="D101" s="660"/>
      <c r="E101" s="672"/>
      <c r="F101" s="673"/>
      <c r="G101" s="673"/>
      <c r="H101" s="673"/>
      <c r="I101" s="673"/>
      <c r="J101" s="673"/>
      <c r="K101" s="673"/>
      <c r="L101" s="673"/>
      <c r="M101" s="673"/>
      <c r="N101" s="673"/>
      <c r="O101" s="674"/>
      <c r="P101" s="672"/>
      <c r="Q101" s="673"/>
      <c r="R101" s="673"/>
      <c r="S101" s="673"/>
      <c r="T101" s="673"/>
      <c r="U101" s="673"/>
      <c r="V101" s="673"/>
      <c r="W101" s="673"/>
      <c r="X101" s="674"/>
      <c r="Y101" s="672"/>
      <c r="Z101" s="673"/>
      <c r="AA101" s="673"/>
      <c r="AB101" s="673"/>
      <c r="AC101" s="673"/>
      <c r="AD101" s="673"/>
      <c r="AE101" s="673"/>
      <c r="AF101" s="673"/>
      <c r="AG101" s="673"/>
      <c r="AH101" s="674"/>
      <c r="AI101" s="637"/>
      <c r="AJ101" s="326"/>
      <c r="AK101" s="325"/>
      <c r="AL101" s="320"/>
      <c r="AM101" s="321"/>
      <c r="AN101" s="320"/>
      <c r="AO101" s="320"/>
      <c r="AP101" s="320"/>
      <c r="AQ101" s="320"/>
      <c r="AR101" s="320"/>
      <c r="AS101" s="320"/>
      <c r="AT101" s="320"/>
      <c r="AU101" s="320"/>
      <c r="AV101" s="320"/>
      <c r="AW101" s="320"/>
      <c r="AX101" s="320"/>
      <c r="AY101" s="320"/>
      <c r="AZ101" s="320"/>
      <c r="BA101" s="320"/>
      <c r="BB101" s="320"/>
      <c r="BC101" s="320"/>
      <c r="BD101" s="320"/>
      <c r="BE101" s="320"/>
      <c r="BF101" s="320"/>
      <c r="BG101" s="320"/>
      <c r="BH101" s="320"/>
      <c r="BI101" s="320"/>
      <c r="BJ101" s="320"/>
      <c r="BK101" s="320"/>
      <c r="BL101" s="320"/>
      <c r="BM101" s="320"/>
    </row>
    <row r="102" spans="1:65" ht="13.5" customHeight="1" thickBot="1" x14ac:dyDescent="0.3">
      <c r="A102" s="578"/>
      <c r="B102" s="585"/>
      <c r="C102" s="586"/>
      <c r="D102" s="660"/>
      <c r="E102" s="1253" t="s">
        <v>616</v>
      </c>
      <c r="F102" s="1254"/>
      <c r="G102" s="1254"/>
      <c r="H102" s="1254"/>
      <c r="I102" s="1249" t="s">
        <v>22</v>
      </c>
      <c r="J102" s="1250"/>
      <c r="K102" s="1250"/>
      <c r="L102" s="1251"/>
      <c r="M102" s="635" t="s">
        <v>305</v>
      </c>
      <c r="N102" s="675"/>
      <c r="O102" s="676"/>
      <c r="P102" s="643"/>
      <c r="Q102" s="1211" t="s">
        <v>621</v>
      </c>
      <c r="R102" s="1211"/>
      <c r="S102" s="1211"/>
      <c r="T102" s="1211"/>
      <c r="U102" s="1211"/>
      <c r="V102" s="1211"/>
      <c r="W102" s="1211"/>
      <c r="X102" s="677"/>
      <c r="Y102" s="678"/>
      <c r="Z102" s="1255"/>
      <c r="AA102" s="1256"/>
      <c r="AB102" s="1256"/>
      <c r="AC102" s="1256"/>
      <c r="AD102" s="1256"/>
      <c r="AE102" s="1256"/>
      <c r="AF102" s="1256"/>
      <c r="AG102" s="1257"/>
      <c r="AH102" s="679"/>
      <c r="AI102" s="637"/>
      <c r="AJ102" s="326"/>
      <c r="AK102" s="325"/>
      <c r="AM102" s="318" t="s">
        <v>22</v>
      </c>
      <c r="AV102" s="320"/>
      <c r="AW102" s="320"/>
      <c r="AX102" s="320"/>
      <c r="AY102" s="320"/>
      <c r="AZ102" s="320"/>
      <c r="BA102" s="320"/>
      <c r="BB102" s="320"/>
      <c r="BC102" s="320"/>
      <c r="BD102" s="320"/>
      <c r="BE102" s="320"/>
      <c r="BF102" s="320"/>
      <c r="BG102" s="320"/>
      <c r="BH102" s="320"/>
      <c r="BI102" s="320"/>
      <c r="BJ102" s="320"/>
      <c r="BK102" s="320"/>
      <c r="BL102" s="320"/>
      <c r="BM102" s="320"/>
    </row>
    <row r="103" spans="1:65" ht="13.5" customHeight="1" x14ac:dyDescent="0.25">
      <c r="A103" s="578"/>
      <c r="B103" s="585"/>
      <c r="C103" s="586"/>
      <c r="D103" s="660"/>
      <c r="E103" s="1253"/>
      <c r="F103" s="1254"/>
      <c r="G103" s="1254"/>
      <c r="H103" s="1254"/>
      <c r="I103" s="635"/>
      <c r="J103" s="635"/>
      <c r="K103" s="635" t="s">
        <v>22</v>
      </c>
      <c r="L103" s="635"/>
      <c r="M103" s="635" t="s">
        <v>22</v>
      </c>
      <c r="N103" s="635"/>
      <c r="O103" s="676"/>
      <c r="P103" s="643"/>
      <c r="Q103" s="1211"/>
      <c r="R103" s="1211"/>
      <c r="S103" s="1211"/>
      <c r="T103" s="1211"/>
      <c r="U103" s="1211"/>
      <c r="V103" s="1211"/>
      <c r="W103" s="1211"/>
      <c r="X103" s="677"/>
      <c r="Y103" s="678"/>
      <c r="Z103" s="680" t="s">
        <v>306</v>
      </c>
      <c r="AA103" s="680"/>
      <c r="AB103" s="680"/>
      <c r="AC103" s="680"/>
      <c r="AD103" s="680"/>
      <c r="AE103" s="680"/>
      <c r="AF103" s="680"/>
      <c r="AG103" s="680"/>
      <c r="AH103" s="681"/>
      <c r="AI103" s="637"/>
      <c r="AJ103" s="326"/>
      <c r="AK103" s="325"/>
      <c r="AL103" s="318" t="s">
        <v>22</v>
      </c>
      <c r="AM103" s="318" t="s">
        <v>22</v>
      </c>
      <c r="AV103" s="320"/>
      <c r="AW103" s="320"/>
      <c r="AX103" s="320"/>
      <c r="AY103" s="320"/>
      <c r="AZ103" s="320"/>
      <c r="BA103" s="320"/>
      <c r="BB103" s="320"/>
      <c r="BC103" s="320"/>
      <c r="BD103" s="320"/>
      <c r="BE103" s="320"/>
      <c r="BF103" s="320"/>
      <c r="BG103" s="320"/>
      <c r="BH103" s="320"/>
      <c r="BI103" s="320"/>
      <c r="BJ103" s="320"/>
      <c r="BK103" s="320"/>
      <c r="BL103" s="320"/>
      <c r="BM103" s="320"/>
    </row>
    <row r="104" spans="1:65" ht="13.5" customHeight="1" x14ac:dyDescent="0.25">
      <c r="A104" s="578"/>
      <c r="B104" s="585"/>
      <c r="C104" s="586"/>
      <c r="D104" s="660"/>
      <c r="E104" s="1241" t="s">
        <v>615</v>
      </c>
      <c r="F104" s="1242"/>
      <c r="G104" s="1242"/>
      <c r="H104" s="635"/>
      <c r="I104" s="1243" t="s">
        <v>22</v>
      </c>
      <c r="J104" s="1244"/>
      <c r="K104" s="1244"/>
      <c r="L104" s="1245"/>
      <c r="M104" s="635" t="s">
        <v>22</v>
      </c>
      <c r="N104" s="635" t="s">
        <v>308</v>
      </c>
      <c r="O104" s="676"/>
      <c r="P104" s="643"/>
      <c r="Q104" s="635" t="s">
        <v>640</v>
      </c>
      <c r="R104" s="635"/>
      <c r="S104" s="635"/>
      <c r="T104" s="635"/>
      <c r="U104" s="635"/>
      <c r="V104" s="635"/>
      <c r="W104" s="635"/>
      <c r="X104" s="635"/>
      <c r="Y104" s="643"/>
      <c r="Z104" s="1246" t="s">
        <v>641</v>
      </c>
      <c r="AA104" s="1246"/>
      <c r="AB104" s="1246"/>
      <c r="AC104" s="1246"/>
      <c r="AD104" s="1246"/>
      <c r="AE104" s="1246"/>
      <c r="AF104" s="1246"/>
      <c r="AG104" s="1246"/>
      <c r="AH104" s="1247"/>
      <c r="AI104" s="637"/>
      <c r="AJ104" s="326"/>
      <c r="AK104" s="325"/>
      <c r="AL104" s="320"/>
      <c r="AM104" s="318" t="s">
        <v>22</v>
      </c>
      <c r="AV104" s="320"/>
      <c r="AW104" s="320"/>
      <c r="AX104" s="320"/>
      <c r="AY104" s="320"/>
      <c r="AZ104" s="320"/>
      <c r="BA104" s="320"/>
      <c r="BB104" s="320"/>
      <c r="BC104" s="320"/>
      <c r="BD104" s="320"/>
      <c r="BE104" s="320"/>
      <c r="BF104" s="320"/>
      <c r="BG104" s="320"/>
      <c r="BH104" s="320"/>
      <c r="BI104" s="320"/>
      <c r="BJ104" s="320"/>
      <c r="BK104" s="320"/>
      <c r="BL104" s="320"/>
      <c r="BM104" s="320"/>
    </row>
    <row r="105" spans="1:65" ht="13.5" customHeight="1" x14ac:dyDescent="0.25">
      <c r="A105" s="578"/>
      <c r="B105" s="585"/>
      <c r="C105" s="586"/>
      <c r="D105" s="660"/>
      <c r="E105" s="682"/>
      <c r="F105" s="635"/>
      <c r="G105" s="635"/>
      <c r="H105" s="635"/>
      <c r="I105" s="635"/>
      <c r="J105" s="635"/>
      <c r="K105" s="635" t="s">
        <v>22</v>
      </c>
      <c r="L105" s="635" t="s">
        <v>22</v>
      </c>
      <c r="M105" s="635" t="s">
        <v>22</v>
      </c>
      <c r="N105" s="635" t="s">
        <v>309</v>
      </c>
      <c r="O105" s="676"/>
      <c r="P105" s="643"/>
      <c r="Q105" s="635"/>
      <c r="R105" s="635"/>
      <c r="S105" s="635"/>
      <c r="T105" s="635"/>
      <c r="U105" s="635"/>
      <c r="V105" s="635"/>
      <c r="W105" s="635"/>
      <c r="X105" s="676"/>
      <c r="Y105" s="683"/>
      <c r="Z105" s="1246"/>
      <c r="AA105" s="1246"/>
      <c r="AB105" s="1246"/>
      <c r="AC105" s="1246"/>
      <c r="AD105" s="1246"/>
      <c r="AE105" s="1246"/>
      <c r="AF105" s="1246"/>
      <c r="AG105" s="1246"/>
      <c r="AH105" s="1247"/>
      <c r="AI105" s="637"/>
      <c r="AJ105" s="326"/>
      <c r="AK105" s="325"/>
      <c r="AL105" s="321" t="s">
        <v>22</v>
      </c>
      <c r="AV105" s="320"/>
      <c r="AW105" s="320"/>
      <c r="AX105" s="320"/>
      <c r="AY105" s="320"/>
      <c r="AZ105" s="320"/>
      <c r="BA105" s="320"/>
      <c r="BB105" s="320"/>
      <c r="BC105" s="320"/>
      <c r="BD105" s="320"/>
      <c r="BE105" s="320"/>
      <c r="BF105" s="320"/>
      <c r="BG105" s="320"/>
      <c r="BH105" s="320"/>
      <c r="BI105" s="320"/>
      <c r="BJ105" s="320"/>
      <c r="BK105" s="320"/>
      <c r="BL105" s="320"/>
      <c r="BM105" s="320"/>
    </row>
    <row r="106" spans="1:65" ht="13.2" customHeight="1" x14ac:dyDescent="0.25">
      <c r="A106" s="578"/>
      <c r="B106" s="585"/>
      <c r="C106" s="586"/>
      <c r="D106" s="660"/>
      <c r="E106" s="643"/>
      <c r="F106" s="635" t="s">
        <v>311</v>
      </c>
      <c r="G106" s="635"/>
      <c r="H106" s="635"/>
      <c r="I106" s="635"/>
      <c r="J106" s="635"/>
      <c r="K106" s="635" t="s">
        <v>312</v>
      </c>
      <c r="L106" s="635"/>
      <c r="M106" s="635"/>
      <c r="N106" s="635"/>
      <c r="O106" s="676"/>
      <c r="P106" s="643"/>
      <c r="Q106" s="635"/>
      <c r="R106" s="635"/>
      <c r="S106" s="635"/>
      <c r="T106" s="635"/>
      <c r="U106" s="635"/>
      <c r="V106" s="635"/>
      <c r="W106" s="635"/>
      <c r="X106" s="676" t="s">
        <v>22</v>
      </c>
      <c r="Y106" s="643"/>
      <c r="Z106" s="1248" t="s">
        <v>313</v>
      </c>
      <c r="AA106" s="1248"/>
      <c r="AB106" s="1248"/>
      <c r="AC106" s="1248"/>
      <c r="AD106" s="1248"/>
      <c r="AE106" s="1248"/>
      <c r="AF106" s="1248"/>
      <c r="AG106" s="1248"/>
      <c r="AH106" s="684"/>
      <c r="AI106" s="637"/>
      <c r="AJ106" s="326"/>
      <c r="AK106" s="325"/>
      <c r="AL106" s="321" t="s">
        <v>22</v>
      </c>
      <c r="AV106" s="320"/>
      <c r="AW106" s="320"/>
      <c r="AX106" s="320"/>
      <c r="AY106" s="320"/>
      <c r="AZ106" s="320"/>
      <c r="BA106" s="320"/>
      <c r="BB106" s="320"/>
      <c r="BC106" s="320"/>
      <c r="BD106" s="320"/>
      <c r="BE106" s="320"/>
      <c r="BF106" s="320"/>
      <c r="BG106" s="320"/>
      <c r="BH106" s="320"/>
      <c r="BI106" s="320"/>
      <c r="BJ106" s="320"/>
      <c r="BK106" s="320"/>
      <c r="BL106" s="320"/>
      <c r="BM106" s="320"/>
    </row>
    <row r="107" spans="1:65" ht="13.2" customHeight="1" x14ac:dyDescent="0.25">
      <c r="A107" s="578"/>
      <c r="B107" s="585"/>
      <c r="C107" s="586"/>
      <c r="D107" s="660"/>
      <c r="E107" s="643"/>
      <c r="F107" s="685"/>
      <c r="G107" s="685"/>
      <c r="H107" s="685"/>
      <c r="I107" s="685"/>
      <c r="J107" s="685"/>
      <c r="K107" s="685"/>
      <c r="L107" s="685"/>
      <c r="M107" s="685"/>
      <c r="N107" s="685"/>
      <c r="O107" s="685"/>
      <c r="P107" s="643"/>
      <c r="Q107" s="1249"/>
      <c r="R107" s="1250"/>
      <c r="S107" s="1251"/>
      <c r="T107" s="686" t="s">
        <v>637</v>
      </c>
      <c r="U107" s="687"/>
      <c r="V107" s="685"/>
      <c r="W107" s="685"/>
      <c r="X107" s="676"/>
      <c r="Y107" s="685"/>
      <c r="Z107" s="688"/>
      <c r="AA107" s="688"/>
      <c r="AB107" s="688"/>
      <c r="AC107" s="688"/>
      <c r="AD107" s="688"/>
      <c r="AE107" s="688"/>
      <c r="AF107" s="688"/>
      <c r="AG107" s="688"/>
      <c r="AH107" s="684"/>
      <c r="AI107" s="637"/>
      <c r="AJ107" s="326"/>
      <c r="AK107" s="325"/>
      <c r="AL107" s="321"/>
      <c r="AV107" s="320"/>
      <c r="AW107" s="320"/>
      <c r="AX107" s="320"/>
      <c r="AY107" s="320"/>
      <c r="AZ107" s="320"/>
      <c r="BA107" s="320"/>
      <c r="BB107" s="320"/>
      <c r="BC107" s="320"/>
      <c r="BD107" s="320"/>
      <c r="BE107" s="320"/>
      <c r="BF107" s="320"/>
      <c r="BG107" s="320"/>
      <c r="BH107" s="320"/>
      <c r="BI107" s="320"/>
      <c r="BJ107" s="320"/>
      <c r="BK107" s="320"/>
      <c r="BL107" s="320"/>
      <c r="BM107" s="320"/>
    </row>
    <row r="108" spans="1:65" ht="6.75" customHeight="1" x14ac:dyDescent="0.25">
      <c r="A108" s="578"/>
      <c r="B108" s="585"/>
      <c r="C108" s="586"/>
      <c r="D108" s="660"/>
      <c r="E108" s="689"/>
      <c r="F108" s="690"/>
      <c r="G108" s="690"/>
      <c r="H108" s="690"/>
      <c r="I108" s="690"/>
      <c r="J108" s="690"/>
      <c r="K108" s="690"/>
      <c r="L108" s="690"/>
      <c r="M108" s="690"/>
      <c r="N108" s="690"/>
      <c r="O108" s="691"/>
      <c r="P108" s="690"/>
      <c r="Q108" s="690"/>
      <c r="R108" s="690"/>
      <c r="S108" s="690"/>
      <c r="T108" s="690"/>
      <c r="U108" s="690"/>
      <c r="V108" s="690"/>
      <c r="W108" s="690"/>
      <c r="X108" s="691"/>
      <c r="Y108" s="690"/>
      <c r="Z108" s="690"/>
      <c r="AA108" s="690"/>
      <c r="AB108" s="690"/>
      <c r="AC108" s="690"/>
      <c r="AD108" s="690"/>
      <c r="AE108" s="690"/>
      <c r="AF108" s="690"/>
      <c r="AG108" s="690"/>
      <c r="AH108" s="691"/>
      <c r="AI108" s="637"/>
      <c r="AJ108" s="326"/>
      <c r="AK108" s="325"/>
      <c r="AL108" s="321"/>
      <c r="AV108" s="320"/>
      <c r="AW108" s="320"/>
      <c r="AX108" s="320"/>
      <c r="AY108" s="320"/>
      <c r="AZ108" s="320"/>
      <c r="BA108" s="320"/>
      <c r="BB108" s="320"/>
      <c r="BC108" s="320"/>
      <c r="BD108" s="320"/>
      <c r="BE108" s="320"/>
      <c r="BF108" s="320"/>
      <c r="BG108" s="320"/>
      <c r="BH108" s="320"/>
      <c r="BI108" s="320"/>
      <c r="BJ108" s="320"/>
      <c r="BK108" s="320"/>
      <c r="BL108" s="320"/>
      <c r="BM108" s="320"/>
    </row>
    <row r="109" spans="1:65" ht="15" customHeight="1" x14ac:dyDescent="0.25">
      <c r="A109" s="578"/>
      <c r="B109" s="585"/>
      <c r="C109" s="586"/>
      <c r="D109" s="660"/>
      <c r="E109" s="692"/>
      <c r="F109" s="693"/>
      <c r="G109" s="693"/>
      <c r="H109" s="693"/>
      <c r="I109" s="693"/>
      <c r="J109" s="693"/>
      <c r="K109" s="693"/>
      <c r="L109" s="693"/>
      <c r="M109" s="693"/>
      <c r="N109" s="693"/>
      <c r="O109" s="694"/>
      <c r="P109" s="693"/>
      <c r="Q109" s="424" t="str">
        <f>"ft"&amp;CHAR(179)</f>
        <v>ft³</v>
      </c>
      <c r="R109" s="646"/>
      <c r="S109" s="646"/>
      <c r="T109" s="693" t="str">
        <f>"m"&amp;CHAR(179)</f>
        <v>m³</v>
      </c>
      <c r="U109" s="693" t="str">
        <f>"m"&amp;CHAR(179)</f>
        <v>m³</v>
      </c>
      <c r="V109" s="693"/>
      <c r="W109" s="693"/>
      <c r="X109" s="694"/>
      <c r="Y109" s="693"/>
      <c r="Z109" s="693"/>
      <c r="AA109" s="693"/>
      <c r="AB109" s="693"/>
      <c r="AC109" s="693"/>
      <c r="AD109" s="693"/>
      <c r="AE109" s="693"/>
      <c r="AF109" s="693"/>
      <c r="AG109" s="693"/>
      <c r="AH109" s="694"/>
      <c r="AI109" s="637"/>
      <c r="AJ109" s="326"/>
      <c r="AK109" s="325"/>
      <c r="AL109" s="321"/>
      <c r="AV109" s="320"/>
      <c r="AW109" s="320"/>
      <c r="AX109" s="320"/>
      <c r="AY109" s="320"/>
      <c r="AZ109" s="320"/>
      <c r="BA109" s="320"/>
      <c r="BB109" s="320"/>
      <c r="BC109" s="320"/>
      <c r="BD109" s="320"/>
      <c r="BE109" s="320"/>
      <c r="BF109" s="320"/>
      <c r="BG109" s="320"/>
      <c r="BH109" s="320"/>
      <c r="BI109" s="320"/>
      <c r="BJ109" s="320"/>
      <c r="BK109" s="320"/>
      <c r="BL109" s="320"/>
      <c r="BM109" s="320"/>
    </row>
    <row r="110" spans="1:65" ht="13.5" customHeight="1" x14ac:dyDescent="0.25">
      <c r="A110" s="578"/>
      <c r="B110" s="585"/>
      <c r="C110" s="586"/>
      <c r="D110" s="660"/>
      <c r="E110" s="638" t="s">
        <v>314</v>
      </c>
      <c r="F110" s="685"/>
      <c r="G110" s="685"/>
      <c r="H110" s="685"/>
      <c r="I110" s="685"/>
      <c r="J110" s="685"/>
      <c r="K110" s="685"/>
      <c r="L110" s="685"/>
      <c r="M110" s="685"/>
      <c r="N110" s="685"/>
      <c r="O110" s="685"/>
      <c r="P110" s="685"/>
      <c r="Q110" s="685"/>
      <c r="R110" s="685"/>
      <c r="S110" s="685"/>
      <c r="T110" s="685"/>
      <c r="U110" s="685"/>
      <c r="V110" s="685"/>
      <c r="W110" s="685"/>
      <c r="X110" s="685"/>
      <c r="Y110" s="685"/>
      <c r="Z110" s="685"/>
      <c r="AA110" s="685"/>
      <c r="AB110" s="685"/>
      <c r="AC110" s="685"/>
      <c r="AD110" s="685"/>
      <c r="AE110" s="685"/>
      <c r="AF110" s="685"/>
      <c r="AG110" s="685"/>
      <c r="AH110" s="685"/>
      <c r="AI110" s="637"/>
      <c r="AJ110" s="326"/>
      <c r="AK110" s="325"/>
      <c r="AV110" s="320"/>
      <c r="AW110" s="320"/>
      <c r="AX110" s="320"/>
      <c r="AY110" s="320"/>
      <c r="AZ110" s="320"/>
      <c r="BA110" s="320"/>
      <c r="BB110" s="320"/>
      <c r="BC110" s="320"/>
      <c r="BD110" s="320"/>
      <c r="BE110" s="320"/>
      <c r="BF110" s="320"/>
      <c r="BG110" s="320"/>
      <c r="BH110" s="320"/>
      <c r="BI110" s="320"/>
      <c r="BJ110" s="320"/>
      <c r="BK110" s="320"/>
      <c r="BL110" s="320"/>
      <c r="BM110" s="320"/>
    </row>
    <row r="111" spans="1:65" ht="13.5" customHeight="1" x14ac:dyDescent="0.25">
      <c r="A111" s="578"/>
      <c r="B111" s="585"/>
      <c r="C111" s="586"/>
      <c r="D111" s="660"/>
      <c r="E111" s="1219"/>
      <c r="F111" s="1220"/>
      <c r="G111" s="1220"/>
      <c r="H111" s="1220"/>
      <c r="I111" s="1220"/>
      <c r="J111" s="1220"/>
      <c r="K111" s="1220"/>
      <c r="L111" s="1220"/>
      <c r="M111" s="1220"/>
      <c r="N111" s="1220"/>
      <c r="O111" s="1220"/>
      <c r="P111" s="1220"/>
      <c r="Q111" s="1220"/>
      <c r="R111" s="1220"/>
      <c r="S111" s="1220"/>
      <c r="T111" s="1220"/>
      <c r="U111" s="1220"/>
      <c r="V111" s="1220"/>
      <c r="W111" s="1220"/>
      <c r="X111" s="1220"/>
      <c r="Y111" s="1220"/>
      <c r="Z111" s="1220"/>
      <c r="AA111" s="1220"/>
      <c r="AB111" s="1220"/>
      <c r="AC111" s="1220"/>
      <c r="AD111" s="1220"/>
      <c r="AE111" s="1220"/>
      <c r="AF111" s="1220"/>
      <c r="AG111" s="1220"/>
      <c r="AH111" s="1221"/>
      <c r="AI111" s="637"/>
      <c r="AJ111" s="326"/>
      <c r="AK111" s="325"/>
      <c r="AS111" s="320"/>
      <c r="AT111" s="320"/>
      <c r="AU111" s="320"/>
      <c r="AV111" s="320"/>
      <c r="AW111" s="320"/>
      <c r="AX111" s="320"/>
      <c r="AY111" s="320"/>
      <c r="AZ111" s="320"/>
      <c r="BA111" s="320"/>
      <c r="BB111" s="320"/>
      <c r="BC111" s="320"/>
      <c r="BD111" s="320"/>
      <c r="BE111" s="320"/>
      <c r="BF111" s="320"/>
      <c r="BG111" s="320"/>
      <c r="BH111" s="320"/>
      <c r="BI111" s="320"/>
      <c r="BJ111" s="320"/>
      <c r="BK111" s="320"/>
      <c r="BL111" s="320"/>
      <c r="BM111" s="320"/>
    </row>
    <row r="112" spans="1:65" ht="22.5" customHeight="1" x14ac:dyDescent="0.25">
      <c r="A112" s="578"/>
      <c r="B112" s="585"/>
      <c r="C112" s="586"/>
      <c r="D112" s="660"/>
      <c r="E112" s="1222"/>
      <c r="F112" s="1223"/>
      <c r="G112" s="1223"/>
      <c r="H112" s="1223"/>
      <c r="I112" s="1223"/>
      <c r="J112" s="1223"/>
      <c r="K112" s="1223"/>
      <c r="L112" s="1223"/>
      <c r="M112" s="1223"/>
      <c r="N112" s="1223"/>
      <c r="O112" s="1223"/>
      <c r="P112" s="1223"/>
      <c r="Q112" s="1223"/>
      <c r="R112" s="1223"/>
      <c r="S112" s="1223"/>
      <c r="T112" s="1223"/>
      <c r="U112" s="1223"/>
      <c r="V112" s="1223"/>
      <c r="W112" s="1223"/>
      <c r="X112" s="1223"/>
      <c r="Y112" s="1223"/>
      <c r="Z112" s="1223"/>
      <c r="AA112" s="1223"/>
      <c r="AB112" s="1223"/>
      <c r="AC112" s="1223"/>
      <c r="AD112" s="1223"/>
      <c r="AE112" s="1223"/>
      <c r="AF112" s="1223"/>
      <c r="AG112" s="1223"/>
      <c r="AH112" s="1224"/>
      <c r="AI112" s="637"/>
      <c r="AJ112" s="326"/>
      <c r="AK112" s="325"/>
      <c r="AS112" s="320"/>
      <c r="AT112" s="320"/>
      <c r="AU112" s="320"/>
      <c r="AV112" s="320"/>
      <c r="AW112" s="320"/>
      <c r="AX112" s="320"/>
      <c r="AY112" s="320"/>
      <c r="AZ112" s="320"/>
      <c r="BA112" s="320"/>
      <c r="BB112" s="320"/>
      <c r="BC112" s="320"/>
      <c r="BD112" s="320"/>
      <c r="BE112" s="320"/>
      <c r="BF112" s="320"/>
      <c r="BG112" s="320"/>
      <c r="BH112" s="320"/>
      <c r="BI112" s="320"/>
      <c r="BJ112" s="320"/>
      <c r="BK112" s="320"/>
      <c r="BL112" s="320"/>
      <c r="BM112" s="320"/>
    </row>
    <row r="113" spans="1:69" ht="14.4" thickBot="1" x14ac:dyDescent="0.3">
      <c r="A113" s="578"/>
      <c r="B113" s="585"/>
      <c r="C113" s="586"/>
      <c r="D113" s="1225" t="s">
        <v>315</v>
      </c>
      <c r="E113" s="1226"/>
      <c r="F113" s="1226"/>
      <c r="G113" s="1226"/>
      <c r="H113" s="1226"/>
      <c r="I113" s="1226"/>
      <c r="J113" s="1226"/>
      <c r="K113" s="1226"/>
      <c r="L113" s="1226"/>
      <c r="M113" s="1226"/>
      <c r="N113" s="1226"/>
      <c r="O113" s="1226"/>
      <c r="P113" s="1226"/>
      <c r="Q113" s="1226"/>
      <c r="R113" s="1226"/>
      <c r="S113" s="1226"/>
      <c r="T113" s="1226"/>
      <c r="U113" s="1226"/>
      <c r="V113" s="1226"/>
      <c r="W113" s="1226"/>
      <c r="X113" s="1226"/>
      <c r="Y113" s="1226"/>
      <c r="Z113" s="1226"/>
      <c r="AA113" s="1226"/>
      <c r="AB113" s="1226"/>
      <c r="AC113" s="1226"/>
      <c r="AD113" s="1226"/>
      <c r="AE113" s="1226"/>
      <c r="AF113" s="1226"/>
      <c r="AG113" s="1226"/>
      <c r="AH113" s="1226"/>
      <c r="AI113" s="1227"/>
      <c r="AJ113" s="325"/>
      <c r="AK113" s="325"/>
      <c r="AL113" s="320"/>
      <c r="AM113" s="320"/>
      <c r="AN113" s="320"/>
      <c r="AO113" s="321" t="s">
        <v>22</v>
      </c>
      <c r="AP113" s="320"/>
      <c r="AQ113" s="320"/>
      <c r="BN113" s="320"/>
      <c r="BO113" s="320"/>
      <c r="BP113" s="320"/>
      <c r="BQ113" s="320"/>
    </row>
    <row r="114" spans="1:69" ht="15" customHeight="1" x14ac:dyDescent="0.25">
      <c r="A114" s="578"/>
      <c r="B114" s="585"/>
      <c r="C114" s="586"/>
      <c r="D114" s="695"/>
      <c r="E114" s="696"/>
      <c r="F114" s="697" t="s">
        <v>316</v>
      </c>
      <c r="G114" s="697"/>
      <c r="H114" s="697"/>
      <c r="I114" s="698"/>
      <c r="J114" s="698"/>
      <c r="K114" s="698"/>
      <c r="L114" s="698"/>
      <c r="M114" s="698"/>
      <c r="N114" s="698"/>
      <c r="O114" s="698"/>
      <c r="P114" s="698"/>
      <c r="Q114" s="698"/>
      <c r="R114" s="698"/>
      <c r="S114" s="698"/>
      <c r="T114" s="698"/>
      <c r="U114" s="698"/>
      <c r="V114" s="698"/>
      <c r="W114" s="698"/>
      <c r="X114" s="698"/>
      <c r="Y114" s="698"/>
      <c r="Z114" s="698"/>
      <c r="AA114" s="699"/>
      <c r="AB114" s="699"/>
      <c r="AC114" s="699"/>
      <c r="AD114" s="699"/>
      <c r="AE114" s="699"/>
      <c r="AF114" s="699"/>
      <c r="AG114" s="699"/>
      <c r="AH114" s="696"/>
      <c r="AI114" s="700"/>
      <c r="AJ114" s="325"/>
      <c r="AK114" s="325"/>
      <c r="AL114" s="320"/>
      <c r="AM114" s="320"/>
      <c r="AN114" s="320"/>
      <c r="AO114" s="320"/>
      <c r="AP114" s="320"/>
      <c r="AQ114" s="320"/>
      <c r="BN114" s="320"/>
      <c r="BO114" s="320"/>
      <c r="BP114" s="320"/>
      <c r="BQ114" s="320"/>
    </row>
    <row r="115" spans="1:69" ht="15" customHeight="1" x14ac:dyDescent="0.25">
      <c r="A115" s="578"/>
      <c r="B115" s="585"/>
      <c r="C115" s="586"/>
      <c r="D115" s="695"/>
      <c r="E115" s="696"/>
      <c r="F115" s="701" t="s">
        <v>317</v>
      </c>
      <c r="G115" s="701"/>
      <c r="H115" s="701"/>
      <c r="I115" s="701"/>
      <c r="J115" s="701"/>
      <c r="K115" s="701"/>
      <c r="L115" s="701"/>
      <c r="M115" s="701"/>
      <c r="N115" s="701"/>
      <c r="O115" s="702"/>
      <c r="P115" s="702"/>
      <c r="Q115" s="702"/>
      <c r="R115" s="702"/>
      <c r="S115" s="702"/>
      <c r="T115" s="702"/>
      <c r="U115" s="702"/>
      <c r="V115" s="702"/>
      <c r="W115" s="702"/>
      <c r="X115" s="702"/>
      <c r="Y115" s="702"/>
      <c r="Z115" s="702"/>
      <c r="AA115" s="699"/>
      <c r="AB115" s="699"/>
      <c r="AC115" s="699"/>
      <c r="AD115" s="699"/>
      <c r="AE115" s="699"/>
      <c r="AF115" s="699"/>
      <c r="AG115" s="699"/>
      <c r="AH115" s="696"/>
      <c r="AI115" s="700"/>
      <c r="AJ115" s="325"/>
      <c r="AK115" s="325"/>
      <c r="AL115" s="320"/>
      <c r="AM115" s="320"/>
      <c r="AN115" s="320"/>
      <c r="AO115" s="320"/>
      <c r="AP115" s="320"/>
      <c r="AQ115" s="320"/>
      <c r="BN115" s="320"/>
      <c r="BO115" s="320"/>
      <c r="BP115" s="320"/>
      <c r="BQ115" s="320"/>
    </row>
    <row r="116" spans="1:69" ht="15" customHeight="1" x14ac:dyDescent="0.25">
      <c r="A116" s="578"/>
      <c r="B116" s="585"/>
      <c r="C116" s="586"/>
      <c r="D116" s="695"/>
      <c r="E116" s="696"/>
      <c r="F116" s="701" t="s">
        <v>582</v>
      </c>
      <c r="G116" s="701"/>
      <c r="H116" s="701"/>
      <c r="I116" s="701"/>
      <c r="J116" s="701"/>
      <c r="K116" s="701"/>
      <c r="L116" s="701"/>
      <c r="M116" s="701"/>
      <c r="N116" s="701"/>
      <c r="O116" s="701"/>
      <c r="P116" s="702"/>
      <c r="Q116" s="702"/>
      <c r="R116" s="702"/>
      <c r="S116" s="702"/>
      <c r="T116" s="702"/>
      <c r="U116" s="702"/>
      <c r="V116" s="702"/>
      <c r="W116" s="702"/>
      <c r="X116" s="702"/>
      <c r="Y116" s="702"/>
      <c r="Z116" s="702"/>
      <c r="AA116" s="699"/>
      <c r="AB116" s="699"/>
      <c r="AC116" s="699"/>
      <c r="AD116" s="699"/>
      <c r="AE116" s="699"/>
      <c r="AF116" s="699"/>
      <c r="AG116" s="699"/>
      <c r="AH116" s="699"/>
      <c r="AI116" s="703"/>
      <c r="AJ116" s="325"/>
      <c r="AK116" s="325"/>
      <c r="AL116" s="320"/>
      <c r="AM116" s="320"/>
      <c r="AN116" s="320"/>
      <c r="AO116" s="320"/>
      <c r="AP116" s="320"/>
      <c r="AQ116" s="320"/>
      <c r="BN116" s="320"/>
      <c r="BO116" s="320"/>
      <c r="BP116" s="320"/>
      <c r="BQ116" s="320"/>
    </row>
    <row r="117" spans="1:69" ht="15" customHeight="1" x14ac:dyDescent="0.25">
      <c r="A117" s="578"/>
      <c r="B117" s="585"/>
      <c r="C117" s="586"/>
      <c r="D117" s="695"/>
      <c r="E117" s="696"/>
      <c r="F117" s="701" t="s">
        <v>318</v>
      </c>
      <c r="G117" s="701"/>
      <c r="H117" s="701"/>
      <c r="I117" s="701"/>
      <c r="J117" s="701"/>
      <c r="K117" s="701"/>
      <c r="L117" s="701"/>
      <c r="M117" s="701"/>
      <c r="N117" s="701"/>
      <c r="O117" s="701"/>
      <c r="P117" s="702"/>
      <c r="Q117" s="702"/>
      <c r="R117" s="702"/>
      <c r="S117" s="702"/>
      <c r="T117" s="702"/>
      <c r="U117" s="702"/>
      <c r="V117" s="702"/>
      <c r="W117" s="702"/>
      <c r="X117" s="702"/>
      <c r="Y117" s="702"/>
      <c r="Z117" s="702"/>
      <c r="AA117" s="699"/>
      <c r="AB117" s="699"/>
      <c r="AC117" s="699"/>
      <c r="AD117" s="699"/>
      <c r="AE117" s="696"/>
      <c r="AF117" s="696"/>
      <c r="AG117" s="696"/>
      <c r="AH117" s="696"/>
      <c r="AI117" s="700"/>
      <c r="AJ117" s="325"/>
      <c r="AK117" s="325"/>
      <c r="AL117" s="320"/>
      <c r="AM117" s="320"/>
      <c r="AN117" s="320"/>
      <c r="AO117" s="320"/>
      <c r="AP117" s="320"/>
      <c r="AQ117" s="320"/>
      <c r="BN117" s="320"/>
      <c r="BO117" s="320"/>
      <c r="BP117" s="320"/>
      <c r="BQ117" s="320"/>
    </row>
    <row r="118" spans="1:69" ht="4.5" customHeight="1" x14ac:dyDescent="0.25">
      <c r="A118" s="578"/>
      <c r="B118" s="585"/>
      <c r="C118" s="586"/>
      <c r="D118" s="695"/>
      <c r="E118" s="696"/>
      <c r="F118" s="553"/>
      <c r="G118" s="704"/>
      <c r="H118" s="704"/>
      <c r="I118" s="704"/>
      <c r="J118" s="704"/>
      <c r="K118" s="704"/>
      <c r="L118" s="704"/>
      <c r="M118" s="704"/>
      <c r="N118" s="704"/>
      <c r="O118" s="704"/>
      <c r="P118" s="704"/>
      <c r="Q118" s="704"/>
      <c r="R118" s="704"/>
      <c r="S118" s="704"/>
      <c r="T118" s="704"/>
      <c r="U118" s="704"/>
      <c r="V118" s="704"/>
      <c r="W118" s="704"/>
      <c r="X118" s="704"/>
      <c r="Y118" s="704"/>
      <c r="Z118" s="704"/>
      <c r="AA118" s="696"/>
      <c r="AB118" s="696"/>
      <c r="AC118" s="696"/>
      <c r="AD118" s="696"/>
      <c r="AE118" s="696"/>
      <c r="AF118" s="696"/>
      <c r="AG118" s="696"/>
      <c r="AH118" s="696"/>
      <c r="AI118" s="700"/>
      <c r="AJ118" s="325"/>
      <c r="AK118" s="325"/>
      <c r="AL118" s="320"/>
      <c r="AM118" s="320"/>
      <c r="AN118" s="320"/>
      <c r="AO118" s="320"/>
      <c r="AP118" s="320"/>
      <c r="AQ118" s="320"/>
      <c r="BN118" s="320"/>
      <c r="BO118" s="320"/>
      <c r="BP118" s="320"/>
      <c r="BQ118" s="320"/>
    </row>
    <row r="119" spans="1:69" ht="13.5" customHeight="1" x14ac:dyDescent="0.25">
      <c r="A119" s="578"/>
      <c r="B119" s="705"/>
      <c r="C119" s="586"/>
      <c r="D119" s="706" t="s">
        <v>577</v>
      </c>
      <c r="E119" s="707"/>
      <c r="F119" s="707"/>
      <c r="G119" s="708"/>
      <c r="H119" s="708"/>
      <c r="I119" s="654"/>
      <c r="J119" s="635"/>
      <c r="K119" s="1208"/>
      <c r="L119" s="1209"/>
      <c r="M119" s="1209"/>
      <c r="N119" s="1209"/>
      <c r="O119" s="1209"/>
      <c r="P119" s="1209"/>
      <c r="Q119" s="1209"/>
      <c r="R119" s="1209"/>
      <c r="S119" s="1209"/>
      <c r="T119" s="1210"/>
      <c r="U119" s="654"/>
      <c r="V119" s="654" t="s">
        <v>672</v>
      </c>
      <c r="W119" s="709"/>
      <c r="X119" s="709"/>
      <c r="Y119" s="709"/>
      <c r="Z119" s="709"/>
      <c r="AA119" s="1234"/>
      <c r="AB119" s="1229"/>
      <c r="AC119" s="1229"/>
      <c r="AD119" s="1229"/>
      <c r="AE119" s="1229"/>
      <c r="AF119" s="1229"/>
      <c r="AG119" s="1229"/>
      <c r="AH119" s="1229"/>
      <c r="AI119" s="1235"/>
      <c r="AM119" s="318" t="s">
        <v>22</v>
      </c>
      <c r="AO119" s="428"/>
      <c r="AP119" s="325"/>
      <c r="BN119" s="320"/>
      <c r="BO119" s="320"/>
      <c r="BP119" s="320"/>
      <c r="BQ119" s="320"/>
    </row>
    <row r="120" spans="1:69" ht="12.75" customHeight="1" x14ac:dyDescent="0.25">
      <c r="A120" s="578"/>
      <c r="B120" s="596"/>
      <c r="C120" s="586"/>
      <c r="D120" s="706" t="s">
        <v>578</v>
      </c>
      <c r="E120" s="707"/>
      <c r="F120" s="707"/>
      <c r="G120" s="708"/>
      <c r="H120" s="708"/>
      <c r="I120" s="654"/>
      <c r="J120" s="635"/>
      <c r="K120" s="1213"/>
      <c r="L120" s="1214"/>
      <c r="M120" s="1214"/>
      <c r="N120" s="1214"/>
      <c r="O120" s="1214"/>
      <c r="P120" s="1214"/>
      <c r="Q120" s="1214"/>
      <c r="R120" s="1214"/>
      <c r="S120" s="1214"/>
      <c r="T120" s="1215"/>
      <c r="U120" s="654"/>
      <c r="V120" s="654"/>
      <c r="W120" s="668"/>
      <c r="X120" s="668"/>
      <c r="Y120" s="668"/>
      <c r="Z120" s="668"/>
      <c r="AA120" s="1236"/>
      <c r="AB120" s="1232"/>
      <c r="AC120" s="1232"/>
      <c r="AD120" s="1232"/>
      <c r="AE120" s="1232"/>
      <c r="AF120" s="1232"/>
      <c r="AG120" s="1232"/>
      <c r="AH120" s="1232"/>
      <c r="AI120" s="1237"/>
      <c r="AN120" s="318" t="s">
        <v>22</v>
      </c>
      <c r="AO120" s="325"/>
      <c r="AP120" s="325" t="s">
        <v>22</v>
      </c>
      <c r="AR120" s="318" t="s">
        <v>22</v>
      </c>
      <c r="BN120" s="320"/>
      <c r="BO120" s="320"/>
      <c r="BP120" s="320"/>
      <c r="BQ120" s="320"/>
    </row>
    <row r="121" spans="1:69" ht="12.75" customHeight="1" x14ac:dyDescent="0.25">
      <c r="A121" s="578"/>
      <c r="B121" s="578"/>
      <c r="C121" s="586"/>
      <c r="D121" s="710" t="s">
        <v>579</v>
      </c>
      <c r="E121" s="667"/>
      <c r="F121" s="667"/>
      <c r="G121" s="685"/>
      <c r="H121" s="654"/>
      <c r="I121" s="654"/>
      <c r="J121" s="635"/>
      <c r="K121" s="1216"/>
      <c r="L121" s="1217"/>
      <c r="M121" s="1217"/>
      <c r="N121" s="1217"/>
      <c r="O121" s="1217"/>
      <c r="P121" s="1217"/>
      <c r="Q121" s="1217"/>
      <c r="R121" s="1217"/>
      <c r="S121" s="1217"/>
      <c r="T121" s="1218"/>
      <c r="U121" s="711"/>
      <c r="V121" s="1211" t="s">
        <v>676</v>
      </c>
      <c r="W121" s="1211"/>
      <c r="X121" s="1211"/>
      <c r="Y121" s="1211"/>
      <c r="Z121" s="1212"/>
      <c r="AA121" s="1202"/>
      <c r="AB121" s="1203"/>
      <c r="AC121" s="1203"/>
      <c r="AD121" s="1203"/>
      <c r="AE121" s="1203"/>
      <c r="AF121" s="1203"/>
      <c r="AG121" s="1203"/>
      <c r="AH121" s="1203"/>
      <c r="AI121" s="1204"/>
      <c r="AJ121" s="325"/>
      <c r="AK121" s="325"/>
      <c r="AL121" s="320"/>
      <c r="AM121" s="320"/>
      <c r="AN121" s="321" t="s">
        <v>22</v>
      </c>
      <c r="AO121" s="320"/>
      <c r="AP121" s="320"/>
      <c r="AQ121" s="320"/>
      <c r="BN121" s="320"/>
      <c r="BO121" s="320"/>
      <c r="BP121" s="320"/>
      <c r="BQ121" s="320"/>
    </row>
    <row r="122" spans="1:69" ht="13.5" customHeight="1" x14ac:dyDescent="0.25">
      <c r="A122" s="578"/>
      <c r="B122" s="578"/>
      <c r="C122" s="586"/>
      <c r="D122" s="710" t="s">
        <v>673</v>
      </c>
      <c r="E122" s="667"/>
      <c r="F122" s="667"/>
      <c r="G122" s="635"/>
      <c r="H122" s="635"/>
      <c r="I122" s="635"/>
      <c r="J122" s="635"/>
      <c r="K122" s="1198"/>
      <c r="L122" s="1199"/>
      <c r="M122" s="1199"/>
      <c r="N122" s="1199"/>
      <c r="O122" s="1199"/>
      <c r="P122" s="1199"/>
      <c r="Q122" s="1199"/>
      <c r="R122" s="1199"/>
      <c r="S122" s="1199"/>
      <c r="T122" s="1200"/>
      <c r="U122" s="654"/>
      <c r="V122" s="702"/>
      <c r="W122" s="702"/>
      <c r="X122" s="702"/>
      <c r="Y122" s="702"/>
      <c r="Z122" s="708"/>
      <c r="AA122" s="1205"/>
      <c r="AB122" s="1206"/>
      <c r="AC122" s="1206"/>
      <c r="AD122" s="1206"/>
      <c r="AE122" s="1206"/>
      <c r="AF122" s="1206"/>
      <c r="AG122" s="1206"/>
      <c r="AH122" s="1206"/>
      <c r="AI122" s="1207"/>
      <c r="AJ122" s="325"/>
      <c r="AK122" s="325"/>
      <c r="AL122" s="321" t="s">
        <v>22</v>
      </c>
      <c r="AM122" s="320"/>
      <c r="AN122" s="320"/>
      <c r="AO122" s="320"/>
      <c r="AP122" s="320"/>
      <c r="AQ122" s="320"/>
      <c r="BN122" s="320"/>
      <c r="BO122" s="320"/>
      <c r="BP122" s="320"/>
      <c r="BQ122" s="320"/>
    </row>
    <row r="123" spans="1:69" ht="12.75" customHeight="1" x14ac:dyDescent="0.25">
      <c r="A123" s="578"/>
      <c r="B123" s="578"/>
      <c r="C123" s="586"/>
      <c r="D123" s="1238" t="s">
        <v>655</v>
      </c>
      <c r="E123" s="1239"/>
      <c r="F123" s="1239"/>
      <c r="G123" s="1239"/>
      <c r="H123" s="1239"/>
      <c r="I123" s="1239"/>
      <c r="J123" s="1240"/>
      <c r="K123" s="1228"/>
      <c r="L123" s="1229"/>
      <c r="M123" s="1229"/>
      <c r="N123" s="1229"/>
      <c r="O123" s="1229"/>
      <c r="P123" s="1229"/>
      <c r="Q123" s="1229"/>
      <c r="R123" s="1229"/>
      <c r="S123" s="1229"/>
      <c r="T123" s="1230"/>
      <c r="U123" s="654"/>
      <c r="V123" s="654" t="s">
        <v>581</v>
      </c>
      <c r="W123" s="654"/>
      <c r="X123" s="654"/>
      <c r="Y123" s="654"/>
      <c r="Z123" s="708"/>
      <c r="AA123" s="1234"/>
      <c r="AB123" s="1229"/>
      <c r="AC123" s="1229"/>
      <c r="AD123" s="1229"/>
      <c r="AE123" s="1229"/>
      <c r="AF123" s="1229"/>
      <c r="AG123" s="1229"/>
      <c r="AH123" s="1229"/>
      <c r="AI123" s="1235"/>
      <c r="AJ123" s="325"/>
      <c r="AK123" s="325"/>
      <c r="AL123" s="325"/>
      <c r="BN123" s="320"/>
      <c r="BO123" s="320"/>
      <c r="BP123" s="320"/>
      <c r="BQ123" s="320"/>
    </row>
    <row r="124" spans="1:69" ht="12.75" customHeight="1" x14ac:dyDescent="0.25">
      <c r="A124" s="578"/>
      <c r="B124" s="578"/>
      <c r="C124" s="586"/>
      <c r="D124" s="712"/>
      <c r="E124" s="713"/>
      <c r="F124" s="709"/>
      <c r="G124" s="709"/>
      <c r="H124" s="709"/>
      <c r="I124" s="709"/>
      <c r="J124" s="635"/>
      <c r="K124" s="1231"/>
      <c r="L124" s="1232"/>
      <c r="M124" s="1232"/>
      <c r="N124" s="1232"/>
      <c r="O124" s="1232"/>
      <c r="P124" s="1232"/>
      <c r="Q124" s="1232"/>
      <c r="R124" s="1232"/>
      <c r="S124" s="1232"/>
      <c r="T124" s="1233"/>
      <c r="U124" s="708"/>
      <c r="V124" s="709"/>
      <c r="W124" s="708"/>
      <c r="X124" s="708"/>
      <c r="Y124" s="708"/>
      <c r="Z124" s="708"/>
      <c r="AA124" s="1236"/>
      <c r="AB124" s="1232"/>
      <c r="AC124" s="1232"/>
      <c r="AD124" s="1232"/>
      <c r="AE124" s="1232"/>
      <c r="AF124" s="1232"/>
      <c r="AG124" s="1232"/>
      <c r="AH124" s="1232"/>
      <c r="AI124" s="1237"/>
      <c r="AJ124" s="325"/>
      <c r="AK124" s="325" t="s">
        <v>22</v>
      </c>
      <c r="AL124" s="325"/>
      <c r="BN124" s="320"/>
      <c r="BO124" s="320"/>
      <c r="BP124" s="320"/>
      <c r="BQ124" s="320"/>
    </row>
    <row r="125" spans="1:69" ht="12.75" customHeight="1" thickBot="1" x14ac:dyDescent="0.3">
      <c r="A125" s="578"/>
      <c r="B125" s="578"/>
      <c r="C125" s="586"/>
      <c r="D125" s="714" t="s">
        <v>667</v>
      </c>
      <c r="E125" s="715"/>
      <c r="F125" s="715"/>
      <c r="G125" s="715"/>
      <c r="H125" s="715"/>
      <c r="I125" s="715"/>
      <c r="J125" s="715"/>
      <c r="K125" s="715"/>
      <c r="L125" s="715"/>
      <c r="M125" s="715"/>
      <c r="N125" s="715"/>
      <c r="O125" s="715"/>
      <c r="P125" s="715"/>
      <c r="Q125" s="715"/>
      <c r="R125" s="715"/>
      <c r="S125" s="715"/>
      <c r="T125" s="716"/>
      <c r="U125" s="717"/>
      <c r="V125" s="718"/>
      <c r="W125" s="718"/>
      <c r="X125" s="717"/>
      <c r="Y125" s="717"/>
      <c r="Z125" s="717"/>
      <c r="AA125" s="717"/>
      <c r="AB125" s="717"/>
      <c r="AC125" s="717"/>
      <c r="AD125" s="717"/>
      <c r="AE125" s="717"/>
      <c r="AF125" s="717"/>
      <c r="AG125" s="717"/>
      <c r="AH125" s="717"/>
      <c r="AI125" s="719"/>
      <c r="AJ125" s="325"/>
      <c r="AK125" s="325"/>
      <c r="AL125" s="325"/>
      <c r="BN125" s="320"/>
      <c r="BO125" s="320"/>
      <c r="BP125" s="320"/>
      <c r="BQ125" s="320"/>
    </row>
    <row r="126" spans="1:69" ht="12.75" customHeight="1" x14ac:dyDescent="0.25">
      <c r="A126" s="578"/>
      <c r="B126" s="578"/>
      <c r="C126" s="586"/>
      <c r="D126" s="720"/>
      <c r="E126" s="721"/>
      <c r="F126" s="721"/>
      <c r="G126" s="721"/>
      <c r="H126" s="721"/>
      <c r="I126" s="721"/>
      <c r="J126" s="721"/>
      <c r="K126" s="721"/>
      <c r="L126" s="721"/>
      <c r="M126" s="721"/>
      <c r="N126" s="721"/>
      <c r="O126" s="721"/>
      <c r="P126" s="721"/>
      <c r="Q126" s="721"/>
      <c r="R126" s="721"/>
      <c r="S126" s="721"/>
      <c r="T126" s="722"/>
      <c r="U126" s="579"/>
      <c r="V126" s="723"/>
      <c r="W126" s="723"/>
      <c r="X126" s="723"/>
      <c r="Y126" s="723"/>
      <c r="Z126" s="723"/>
      <c r="AA126" s="723" t="s">
        <v>22</v>
      </c>
      <c r="AB126" s="723"/>
      <c r="AC126" s="723"/>
      <c r="AD126" s="723"/>
      <c r="AE126" s="723"/>
      <c r="AF126" s="723"/>
      <c r="AG126" s="723"/>
      <c r="AH126" s="723"/>
      <c r="AI126" s="579"/>
      <c r="AJ126" s="325"/>
      <c r="AK126" s="325"/>
      <c r="AL126" s="325"/>
      <c r="BN126" s="320"/>
      <c r="BO126" s="320"/>
      <c r="BP126" s="320"/>
      <c r="BQ126" s="320"/>
    </row>
    <row r="127" spans="1:69" ht="12.75" customHeight="1" x14ac:dyDescent="0.25">
      <c r="A127" s="578"/>
      <c r="B127" s="578"/>
      <c r="C127" s="724"/>
      <c r="D127" s="724"/>
      <c r="E127" s="724"/>
      <c r="F127" s="724"/>
      <c r="G127" s="724"/>
      <c r="H127" s="724"/>
      <c r="I127" s="724"/>
      <c r="J127" s="724"/>
      <c r="K127" s="724"/>
      <c r="L127" s="724"/>
      <c r="M127" s="724"/>
      <c r="N127" s="724"/>
      <c r="O127" s="724"/>
      <c r="P127" s="725"/>
      <c r="Q127" s="726"/>
      <c r="R127" s="726"/>
      <c r="S127" s="724"/>
      <c r="T127" s="724"/>
      <c r="U127" s="724"/>
      <c r="V127" s="724"/>
      <c r="W127" s="724"/>
      <c r="X127" s="724"/>
      <c r="Y127" s="724"/>
      <c r="Z127" s="724"/>
      <c r="AA127" s="578"/>
      <c r="AB127" s="724"/>
      <c r="AC127" s="724"/>
      <c r="AD127" s="724"/>
      <c r="AE127" s="724"/>
      <c r="AF127" s="724"/>
      <c r="AG127" s="724"/>
      <c r="AH127" s="727"/>
      <c r="AI127" s="724"/>
      <c r="AJ127" s="325"/>
      <c r="AK127" s="325"/>
      <c r="AL127" s="325"/>
      <c r="BN127" s="320"/>
      <c r="BO127" s="320"/>
      <c r="BP127" s="320"/>
      <c r="BQ127" s="320"/>
    </row>
    <row r="128" spans="1:69" ht="12.75" customHeight="1" x14ac:dyDescent="0.25">
      <c r="A128" s="578"/>
      <c r="B128" s="578"/>
      <c r="C128" s="724"/>
      <c r="D128" s="724"/>
      <c r="E128" s="724"/>
      <c r="F128" s="724"/>
      <c r="G128" s="724"/>
      <c r="H128" s="724"/>
      <c r="I128" s="724"/>
      <c r="J128" s="724"/>
      <c r="K128" s="724"/>
      <c r="L128" s="724"/>
      <c r="M128" s="724"/>
      <c r="N128" s="724"/>
      <c r="O128" s="724"/>
      <c r="P128" s="725"/>
      <c r="Q128" s="726"/>
      <c r="R128" s="726"/>
      <c r="S128" s="724"/>
      <c r="T128" s="724"/>
      <c r="U128" s="724"/>
      <c r="V128" s="724"/>
      <c r="W128" s="724"/>
      <c r="X128" s="724"/>
      <c r="Y128" s="724"/>
      <c r="Z128" s="724"/>
      <c r="AA128" s="578"/>
      <c r="AB128" s="724"/>
      <c r="AC128" s="724"/>
      <c r="AD128" s="724"/>
      <c r="AE128" s="724"/>
      <c r="AF128" s="724"/>
      <c r="AG128" s="724"/>
      <c r="AH128" s="727"/>
      <c r="AI128" s="724"/>
      <c r="AJ128" s="325"/>
      <c r="AK128" s="325"/>
      <c r="AL128" s="325"/>
      <c r="BN128" s="320"/>
      <c r="BO128" s="320"/>
      <c r="BP128" s="320"/>
      <c r="BQ128" s="320"/>
    </row>
    <row r="129" spans="1:501" ht="12.75" customHeight="1" x14ac:dyDescent="0.25">
      <c r="A129" s="578"/>
      <c r="B129" s="578"/>
      <c r="C129" s="724"/>
      <c r="D129" s="724"/>
      <c r="E129" s="724"/>
      <c r="F129" s="724"/>
      <c r="G129" s="724"/>
      <c r="H129" s="724"/>
      <c r="I129" s="724"/>
      <c r="J129" s="724"/>
      <c r="K129" s="724"/>
      <c r="L129" s="724"/>
      <c r="M129" s="724"/>
      <c r="N129" s="724"/>
      <c r="O129" s="724"/>
      <c r="P129" s="725"/>
      <c r="Q129" s="726"/>
      <c r="R129" s="726"/>
      <c r="S129" s="724"/>
      <c r="T129" s="724"/>
      <c r="U129" s="724"/>
      <c r="V129" s="724"/>
      <c r="W129" s="724"/>
      <c r="X129" s="724"/>
      <c r="Y129" s="724"/>
      <c r="Z129" s="724"/>
      <c r="AA129" s="578"/>
      <c r="AB129" s="724"/>
      <c r="AC129" s="724"/>
      <c r="AD129" s="724"/>
      <c r="AE129" s="724"/>
      <c r="AF129" s="724"/>
      <c r="AG129" s="724"/>
      <c r="AH129" s="727"/>
      <c r="AI129" s="724"/>
      <c r="AJ129" s="325"/>
      <c r="AK129" s="325"/>
      <c r="AL129" s="325"/>
      <c r="BN129" s="320"/>
      <c r="BO129" s="320"/>
      <c r="BP129" s="320"/>
      <c r="BQ129" s="320"/>
    </row>
    <row r="130" spans="1:501" ht="12.75" customHeight="1" x14ac:dyDescent="0.25">
      <c r="C130" s="325"/>
      <c r="D130" s="325"/>
      <c r="E130" s="325"/>
      <c r="F130" s="325"/>
      <c r="G130" s="325"/>
      <c r="H130" s="325"/>
      <c r="I130" s="325"/>
      <c r="J130" s="325"/>
      <c r="K130" s="325"/>
      <c r="L130" s="325"/>
      <c r="M130" s="325"/>
      <c r="N130" s="325"/>
      <c r="O130" s="325"/>
      <c r="P130" s="322"/>
      <c r="Q130" s="323"/>
      <c r="R130" s="323"/>
      <c r="S130" s="325"/>
      <c r="T130" s="325"/>
      <c r="U130" s="325"/>
      <c r="V130" s="325"/>
      <c r="W130" s="325"/>
      <c r="X130" s="325"/>
      <c r="Y130" s="325"/>
      <c r="Z130" s="325"/>
      <c r="AB130" s="325"/>
      <c r="AC130" s="325"/>
      <c r="AD130" s="325"/>
      <c r="AE130" s="325"/>
      <c r="AF130" s="325"/>
      <c r="AG130" s="325"/>
      <c r="AH130" s="324"/>
      <c r="AI130" s="325"/>
      <c r="AJ130" s="325"/>
      <c r="AK130" s="325"/>
      <c r="AL130" s="325"/>
      <c r="BN130" s="320"/>
      <c r="BO130" s="320"/>
      <c r="BP130" s="320"/>
      <c r="BQ130" s="320"/>
    </row>
    <row r="131" spans="1:501" ht="12.75" customHeight="1" x14ac:dyDescent="0.25">
      <c r="C131" s="325"/>
      <c r="D131" s="325"/>
      <c r="E131" s="325"/>
      <c r="F131" s="325"/>
      <c r="G131" s="325"/>
      <c r="H131" s="325"/>
      <c r="I131" s="325"/>
      <c r="J131" s="325"/>
      <c r="K131" s="325"/>
      <c r="L131" s="325"/>
      <c r="M131" s="325" t="s">
        <v>22</v>
      </c>
      <c r="N131" s="325"/>
      <c r="O131" s="325"/>
      <c r="P131" s="322"/>
      <c r="Q131" s="323"/>
      <c r="R131" s="323"/>
      <c r="S131" s="325"/>
      <c r="T131" s="325"/>
      <c r="U131" s="325"/>
      <c r="V131" s="325"/>
      <c r="W131" s="325"/>
      <c r="X131" s="325"/>
      <c r="Y131" s="325"/>
      <c r="Z131" s="325"/>
      <c r="AB131" s="325"/>
      <c r="AC131" s="325"/>
      <c r="AD131" s="325"/>
      <c r="AE131" s="325"/>
      <c r="AF131" s="325"/>
      <c r="AG131" s="325"/>
      <c r="AH131" s="324"/>
      <c r="AI131" s="325"/>
      <c r="AJ131" s="325"/>
      <c r="AK131" s="325"/>
      <c r="AL131" s="325"/>
      <c r="BN131" s="320"/>
      <c r="BO131" s="320"/>
      <c r="BP131" s="320"/>
      <c r="BQ131" s="320"/>
    </row>
    <row r="132" spans="1:501" ht="12.75" customHeight="1" x14ac:dyDescent="0.25">
      <c r="C132" s="325"/>
      <c r="D132" s="325"/>
      <c r="E132" s="325"/>
      <c r="F132" s="325"/>
      <c r="G132" s="325"/>
      <c r="H132" s="325"/>
      <c r="I132" s="325"/>
      <c r="J132" s="325"/>
      <c r="K132" s="325"/>
      <c r="L132" s="325"/>
      <c r="M132" s="325"/>
      <c r="N132" s="325"/>
      <c r="O132" s="325"/>
      <c r="P132" s="322"/>
      <c r="Q132" s="323"/>
      <c r="R132" s="323"/>
      <c r="S132" s="325"/>
      <c r="T132" s="325"/>
      <c r="U132" s="325"/>
      <c r="V132" s="325"/>
      <c r="W132" s="325"/>
      <c r="X132" s="325"/>
      <c r="Y132" s="325"/>
      <c r="Z132" s="325"/>
      <c r="AB132" s="325"/>
      <c r="AC132" s="325"/>
      <c r="AD132" s="325"/>
      <c r="AE132" s="325"/>
      <c r="AF132" s="325"/>
      <c r="AG132" s="325"/>
      <c r="AH132" s="324"/>
      <c r="AI132" s="325"/>
      <c r="AJ132" s="325"/>
      <c r="AK132" s="325"/>
      <c r="AL132" s="325"/>
      <c r="BN132" s="320"/>
      <c r="BO132" s="320"/>
      <c r="BP132" s="320"/>
      <c r="BQ132" s="320"/>
    </row>
    <row r="133" spans="1:501" x14ac:dyDescent="0.25">
      <c r="SG133" s="318">
        <v>3.9</v>
      </c>
    </row>
    <row r="137" spans="1:501" ht="16.2" customHeight="1" x14ac:dyDescent="0.25"/>
    <row r="138" spans="1:501" s="346" customFormat="1" hidden="1" x14ac:dyDescent="0.25"/>
    <row r="139" spans="1:501" s="344" customFormat="1" ht="12.75" hidden="1" customHeight="1" x14ac:dyDescent="0.25">
      <c r="D139" s="344" t="s">
        <v>176</v>
      </c>
      <c r="K139" s="345"/>
      <c r="L139" s="345"/>
      <c r="M139" s="345"/>
      <c r="S139" s="344" t="str">
        <f>IF($I$9=$D$163,Q234,IF($D$162=$D$162,Q200,Q166))</f>
        <v xml:space="preserve">RSI 3.85(Minimum R22 eff.) </v>
      </c>
    </row>
    <row r="140" spans="1:501" s="344" customFormat="1" ht="12.75" hidden="1" customHeight="1" x14ac:dyDescent="0.25">
      <c r="K140" s="345"/>
      <c r="L140" s="345"/>
      <c r="M140" s="345"/>
    </row>
    <row r="141" spans="1:501" s="346" customFormat="1" hidden="1" x14ac:dyDescent="0.25">
      <c r="E141" s="1190" t="s">
        <v>319</v>
      </c>
      <c r="F141" s="1190"/>
    </row>
    <row r="142" spans="1:501" s="346" customFormat="1" hidden="1" x14ac:dyDescent="0.25">
      <c r="E142" s="1190" t="s">
        <v>320</v>
      </c>
      <c r="F142" s="1190"/>
    </row>
    <row r="143" spans="1:501" s="346" customFormat="1" hidden="1" x14ac:dyDescent="0.25"/>
    <row r="144" spans="1:501" s="346" customFormat="1" hidden="1" x14ac:dyDescent="0.25">
      <c r="E144" s="1197" t="s">
        <v>321</v>
      </c>
      <c r="F144" s="1197"/>
    </row>
    <row r="145" spans="4:25" s="346" customFormat="1" hidden="1" x14ac:dyDescent="0.25">
      <c r="E145" s="1197" t="s">
        <v>322</v>
      </c>
      <c r="F145" s="1197"/>
      <c r="G145" s="1197"/>
    </row>
    <row r="146" spans="4:25" s="346" customFormat="1" hidden="1" x14ac:dyDescent="0.25">
      <c r="E146" s="346" t="s">
        <v>144</v>
      </c>
    </row>
    <row r="147" spans="4:25" s="346" customFormat="1" hidden="1" x14ac:dyDescent="0.25"/>
    <row r="148" spans="4:25" s="346" customFormat="1" hidden="1" x14ac:dyDescent="0.25">
      <c r="E148" s="1197" t="s">
        <v>323</v>
      </c>
      <c r="F148" s="1197"/>
      <c r="G148" s="1197"/>
      <c r="H148" s="1197"/>
    </row>
    <row r="149" spans="4:25" s="346" customFormat="1" hidden="1" x14ac:dyDescent="0.25">
      <c r="E149" s="1197" t="s">
        <v>324</v>
      </c>
      <c r="F149" s="1197"/>
      <c r="G149" s="1197"/>
      <c r="H149" s="1197"/>
    </row>
    <row r="150" spans="4:25" s="346" customFormat="1" hidden="1" x14ac:dyDescent="0.25">
      <c r="E150" s="346" t="s">
        <v>144</v>
      </c>
    </row>
    <row r="151" spans="4:25" s="346" customFormat="1" hidden="1" x14ac:dyDescent="0.25"/>
    <row r="152" spans="4:25" s="346" customFormat="1" hidden="1" x14ac:dyDescent="0.25">
      <c r="E152" s="346" t="s">
        <v>200</v>
      </c>
    </row>
    <row r="153" spans="4:25" s="346" customFormat="1" hidden="1" x14ac:dyDescent="0.25">
      <c r="E153" s="346" t="s">
        <v>207</v>
      </c>
    </row>
    <row r="154" spans="4:25" s="346" customFormat="1" hidden="1" x14ac:dyDescent="0.25">
      <c r="Y154" s="346">
        <f>1+1</f>
        <v>2</v>
      </c>
    </row>
    <row r="155" spans="4:25" s="346" customFormat="1" hidden="1" x14ac:dyDescent="0.25">
      <c r="D155" s="1195" t="s">
        <v>177</v>
      </c>
      <c r="E155" s="1195"/>
      <c r="F155" s="1195"/>
    </row>
    <row r="156" spans="4:25" s="346" customFormat="1" hidden="1" x14ac:dyDescent="0.25">
      <c r="D156" s="1195" t="s">
        <v>325</v>
      </c>
      <c r="E156" s="1195"/>
      <c r="F156" s="1195"/>
    </row>
    <row r="157" spans="4:25" s="346" customFormat="1" hidden="1" x14ac:dyDescent="0.25">
      <c r="D157" s="1195" t="s">
        <v>326</v>
      </c>
      <c r="E157" s="1195"/>
      <c r="F157" s="1195"/>
      <c r="G157" s="1195"/>
    </row>
    <row r="158" spans="4:25" s="346" customFormat="1" hidden="1" x14ac:dyDescent="0.25">
      <c r="D158" s="1201" t="s">
        <v>327</v>
      </c>
      <c r="E158" s="1201"/>
      <c r="F158" s="1201"/>
    </row>
    <row r="159" spans="4:25" s="346" customFormat="1" hidden="1" x14ac:dyDescent="0.25"/>
    <row r="160" spans="4:25" s="346" customFormat="1" hidden="1" x14ac:dyDescent="0.25"/>
    <row r="161" spans="4:32" s="346" customFormat="1" ht="18.600000000000001" hidden="1" customHeight="1" x14ac:dyDescent="0.25">
      <c r="D161" s="347" t="s">
        <v>216</v>
      </c>
      <c r="E161" s="348"/>
      <c r="F161" s="348"/>
      <c r="G161" s="348"/>
      <c r="H161" s="348"/>
      <c r="I161" s="349"/>
      <c r="J161" s="349"/>
      <c r="K161" s="349"/>
      <c r="L161" s="349"/>
      <c r="M161" s="349"/>
      <c r="N161" s="349"/>
      <c r="O161" s="349"/>
      <c r="P161" s="349"/>
      <c r="Q161" s="349"/>
      <c r="R161" s="349"/>
      <c r="S161" s="349"/>
    </row>
    <row r="162" spans="4:32" s="346" customFormat="1" hidden="1" x14ac:dyDescent="0.25">
      <c r="D162" s="1195" t="s">
        <v>217</v>
      </c>
      <c r="E162" s="1195"/>
      <c r="F162" s="1195"/>
      <c r="G162" s="1195"/>
      <c r="H162" s="349"/>
      <c r="I162" s="349"/>
      <c r="J162" s="349"/>
      <c r="K162" s="349"/>
      <c r="L162" s="349"/>
      <c r="M162" s="349"/>
      <c r="N162" s="349"/>
      <c r="O162" s="349"/>
      <c r="P162" s="349"/>
      <c r="Q162" s="349"/>
      <c r="R162" s="349"/>
      <c r="S162" s="349"/>
    </row>
    <row r="163" spans="4:32" s="346" customFormat="1" hidden="1" x14ac:dyDescent="0.25">
      <c r="D163" s="1195" t="s">
        <v>218</v>
      </c>
      <c r="E163" s="1195"/>
      <c r="F163" s="1195"/>
      <c r="G163" s="1195"/>
      <c r="H163" s="349"/>
      <c r="I163" s="349"/>
      <c r="J163" s="349"/>
      <c r="K163" s="349"/>
      <c r="L163" s="349"/>
      <c r="M163" s="349"/>
      <c r="N163" s="349"/>
      <c r="O163" s="349"/>
      <c r="P163" s="349"/>
      <c r="Q163" s="349"/>
      <c r="R163" s="349"/>
      <c r="S163" s="349"/>
    </row>
    <row r="164" spans="4:32" s="346" customFormat="1" hidden="1" x14ac:dyDescent="0.25">
      <c r="D164" s="350"/>
      <c r="E164" s="351"/>
      <c r="F164" s="349"/>
      <c r="G164" s="349"/>
      <c r="H164" s="349"/>
      <c r="I164" s="349"/>
      <c r="J164" s="349"/>
      <c r="K164" s="349"/>
      <c r="L164" s="349"/>
      <c r="M164" s="349"/>
      <c r="N164" s="349"/>
      <c r="O164" s="349"/>
      <c r="P164" s="349"/>
      <c r="Q164" s="349"/>
      <c r="R164" s="349"/>
      <c r="S164" s="349"/>
    </row>
    <row r="165" spans="4:32" s="346" customFormat="1" hidden="1" x14ac:dyDescent="0.25">
      <c r="D165" s="1194" t="s">
        <v>219</v>
      </c>
      <c r="E165" s="1194"/>
      <c r="F165" s="1194"/>
      <c r="G165" s="349"/>
      <c r="H165" s="349"/>
      <c r="I165" s="349"/>
      <c r="J165" s="349"/>
      <c r="K165" s="349"/>
      <c r="L165" s="349"/>
      <c r="M165" s="349"/>
      <c r="N165" s="349"/>
      <c r="O165" s="349"/>
      <c r="P165" s="349"/>
      <c r="Q165" s="1194" t="s">
        <v>220</v>
      </c>
      <c r="R165" s="1194"/>
      <c r="S165" s="1194"/>
    </row>
    <row r="166" spans="4:32" s="346" customFormat="1" hidden="1" x14ac:dyDescent="0.25">
      <c r="D166" s="352" t="s">
        <v>151</v>
      </c>
      <c r="E166" s="352"/>
      <c r="F166" s="352"/>
      <c r="G166" s="352"/>
      <c r="H166" s="352"/>
      <c r="I166" s="353"/>
      <c r="J166" s="353"/>
      <c r="K166" s="353"/>
      <c r="L166" s="353"/>
      <c r="M166" s="353"/>
      <c r="N166" s="353"/>
      <c r="O166" s="353"/>
      <c r="P166" s="349"/>
      <c r="Q166" s="354" t="s">
        <v>465</v>
      </c>
      <c r="R166" s="352"/>
      <c r="S166" s="352"/>
      <c r="T166" s="352"/>
    </row>
    <row r="167" spans="4:32" s="346" customFormat="1" hidden="1" x14ac:dyDescent="0.25">
      <c r="D167" s="353"/>
      <c r="E167" s="353"/>
      <c r="F167" s="353"/>
      <c r="G167" s="353"/>
      <c r="H167" s="353"/>
      <c r="I167" s="353"/>
      <c r="J167" s="353"/>
      <c r="K167" s="353"/>
      <c r="L167" s="353"/>
      <c r="M167" s="353"/>
      <c r="N167" s="353"/>
      <c r="O167" s="353"/>
      <c r="P167" s="349"/>
      <c r="Q167" s="353"/>
      <c r="R167" s="349"/>
      <c r="S167" s="349"/>
    </row>
    <row r="168" spans="4:32" s="346" customFormat="1" hidden="1" x14ac:dyDescent="0.25">
      <c r="D168" s="1189" t="s">
        <v>152</v>
      </c>
      <c r="E168" s="1189"/>
      <c r="F168" s="1189"/>
      <c r="G168" s="353"/>
      <c r="H168" s="353"/>
      <c r="I168" s="353"/>
      <c r="J168" s="353"/>
      <c r="K168" s="353"/>
      <c r="L168" s="353"/>
      <c r="M168" s="353"/>
      <c r="N168" s="353"/>
      <c r="O168" s="353"/>
      <c r="P168" s="349"/>
      <c r="Q168" s="1188" t="s">
        <v>465</v>
      </c>
      <c r="R168" s="1189"/>
      <c r="S168" s="1189"/>
      <c r="T168" s="1189"/>
    </row>
    <row r="169" spans="4:32" s="346" customFormat="1" hidden="1" x14ac:dyDescent="0.25">
      <c r="D169" s="353"/>
      <c r="E169" s="353"/>
      <c r="F169" s="353"/>
      <c r="G169" s="353"/>
      <c r="H169" s="353"/>
      <c r="I169" s="353"/>
      <c r="J169" s="353"/>
      <c r="K169" s="353"/>
      <c r="L169" s="353"/>
      <c r="M169" s="353"/>
      <c r="N169" s="353"/>
      <c r="O169" s="353"/>
      <c r="P169" s="349"/>
      <c r="Q169" s="353"/>
      <c r="R169" s="349"/>
      <c r="S169" s="349"/>
    </row>
    <row r="170" spans="4:32" s="346" customFormat="1" hidden="1" x14ac:dyDescent="0.25">
      <c r="D170" s="1188" t="s">
        <v>466</v>
      </c>
      <c r="E170" s="1189"/>
      <c r="F170" s="1189"/>
      <c r="G170" s="353"/>
      <c r="H170" s="353"/>
      <c r="I170" s="353"/>
      <c r="J170" s="353"/>
      <c r="K170" s="353"/>
      <c r="L170" s="353"/>
      <c r="M170" s="353"/>
      <c r="N170" s="353"/>
      <c r="O170" s="353"/>
      <c r="P170" s="349"/>
      <c r="Q170" s="1188" t="s">
        <v>467</v>
      </c>
      <c r="R170" s="1189"/>
      <c r="S170" s="1189"/>
      <c r="T170" s="1189"/>
      <c r="U170" s="1189"/>
    </row>
    <row r="171" spans="4:32" s="346" customFormat="1" hidden="1" x14ac:dyDescent="0.25">
      <c r="D171" s="353"/>
      <c r="E171" s="353"/>
      <c r="F171" s="353"/>
      <c r="G171" s="353"/>
      <c r="H171" s="353"/>
      <c r="I171" s="353"/>
      <c r="J171" s="353"/>
      <c r="K171" s="353"/>
      <c r="L171" s="353"/>
      <c r="M171" s="353"/>
      <c r="N171" s="353"/>
      <c r="O171" s="353"/>
      <c r="P171" s="349"/>
      <c r="Q171" s="353"/>
      <c r="R171" s="349"/>
      <c r="S171" s="349"/>
    </row>
    <row r="172" spans="4:32" s="346" customFormat="1" ht="13.2" hidden="1" customHeight="1" x14ac:dyDescent="0.25">
      <c r="D172" s="1188" t="s">
        <v>234</v>
      </c>
      <c r="E172" s="1188"/>
      <c r="F172" s="1188"/>
      <c r="G172" s="1188"/>
      <c r="H172" s="1188"/>
      <c r="I172" s="353"/>
      <c r="J172" s="353"/>
      <c r="K172" s="353"/>
      <c r="L172" s="353"/>
      <c r="M172" s="353"/>
      <c r="N172" s="353"/>
      <c r="O172" s="353"/>
      <c r="P172" s="349"/>
      <c r="Q172" s="1193" t="s">
        <v>471</v>
      </c>
      <c r="R172" s="1193"/>
      <c r="S172" s="1193"/>
      <c r="T172" s="1193"/>
      <c r="U172" s="1193"/>
      <c r="V172" s="1193"/>
      <c r="W172" s="1193"/>
      <c r="X172" s="1193"/>
      <c r="Y172" s="1193"/>
      <c r="Z172" s="1193"/>
      <c r="AA172" s="1193"/>
      <c r="AB172" s="1193"/>
      <c r="AC172" s="1193"/>
      <c r="AD172" s="1193"/>
      <c r="AE172" s="1193"/>
      <c r="AF172" s="1193"/>
    </row>
    <row r="173" spans="4:32" s="346" customFormat="1" hidden="1" x14ac:dyDescent="0.25">
      <c r="D173" s="353"/>
      <c r="E173" s="353"/>
      <c r="F173" s="353"/>
      <c r="G173" s="353"/>
      <c r="H173" s="353"/>
      <c r="I173" s="353"/>
      <c r="J173" s="353"/>
      <c r="K173" s="353"/>
      <c r="L173" s="353"/>
      <c r="M173" s="353"/>
      <c r="N173" s="353"/>
      <c r="O173" s="353"/>
      <c r="P173" s="349"/>
      <c r="Q173" s="353"/>
      <c r="R173" s="349"/>
      <c r="S173" s="349"/>
    </row>
    <row r="174" spans="4:32" s="346" customFormat="1" hidden="1" x14ac:dyDescent="0.25">
      <c r="D174" s="1188" t="s">
        <v>470</v>
      </c>
      <c r="E174" s="1189"/>
      <c r="F174" s="1189"/>
      <c r="G174" s="1189"/>
      <c r="H174" s="353"/>
      <c r="I174" s="353"/>
      <c r="J174" s="353"/>
      <c r="K174" s="353"/>
      <c r="L174" s="353"/>
      <c r="M174" s="353"/>
      <c r="N174" s="353"/>
      <c r="O174" s="353"/>
      <c r="P174" s="349"/>
      <c r="Q174" s="1188" t="s">
        <v>472</v>
      </c>
      <c r="R174" s="1189"/>
      <c r="S174" s="1189"/>
      <c r="T174" s="1189"/>
      <c r="U174" s="1189"/>
    </row>
    <row r="175" spans="4:32" s="346" customFormat="1" hidden="1" x14ac:dyDescent="0.25">
      <c r="D175" s="353"/>
      <c r="E175" s="353"/>
      <c r="F175" s="353"/>
      <c r="G175" s="353"/>
      <c r="H175" s="353"/>
      <c r="I175" s="353"/>
      <c r="J175" s="353"/>
      <c r="K175" s="353"/>
      <c r="L175" s="353"/>
      <c r="M175" s="353"/>
      <c r="N175" s="353"/>
      <c r="O175" s="353"/>
      <c r="P175" s="349"/>
      <c r="Q175" s="353"/>
      <c r="R175" s="349"/>
      <c r="S175" s="349"/>
    </row>
    <row r="176" spans="4:32" s="346" customFormat="1" hidden="1" x14ac:dyDescent="0.25">
      <c r="D176" s="1189" t="s">
        <v>155</v>
      </c>
      <c r="E176" s="1189"/>
      <c r="F176" s="1189"/>
      <c r="G176" s="353"/>
      <c r="H176" s="353"/>
      <c r="I176" s="353"/>
      <c r="J176" s="353"/>
      <c r="K176" s="353"/>
      <c r="L176" s="353"/>
      <c r="M176" s="353"/>
      <c r="N176" s="353"/>
      <c r="O176" s="353"/>
      <c r="P176" s="349"/>
      <c r="Q176" s="1188" t="s">
        <v>474</v>
      </c>
      <c r="R176" s="1189"/>
      <c r="S176" s="1189"/>
      <c r="T176" s="1189"/>
    </row>
    <row r="177" spans="4:32" s="346" customFormat="1" hidden="1" x14ac:dyDescent="0.25">
      <c r="D177" s="353"/>
      <c r="E177" s="353"/>
      <c r="F177" s="353"/>
      <c r="G177" s="353"/>
      <c r="H177" s="353"/>
      <c r="I177" s="353"/>
      <c r="J177" s="353"/>
      <c r="K177" s="353"/>
      <c r="L177" s="353"/>
      <c r="M177" s="353"/>
      <c r="N177" s="353"/>
      <c r="O177" s="353"/>
      <c r="P177" s="349"/>
      <c r="Q177" s="353"/>
      <c r="R177" s="349"/>
      <c r="S177" s="349"/>
    </row>
    <row r="178" spans="4:32" s="346" customFormat="1" hidden="1" x14ac:dyDescent="0.25">
      <c r="D178" s="1189" t="s">
        <v>156</v>
      </c>
      <c r="E178" s="1189"/>
      <c r="F178" s="1189"/>
      <c r="G178" s="1189"/>
      <c r="H178" s="1189"/>
      <c r="I178" s="1189"/>
      <c r="J178" s="353"/>
      <c r="K178" s="353"/>
      <c r="L178" s="353"/>
      <c r="M178" s="353"/>
      <c r="N178" s="353"/>
      <c r="O178" s="353"/>
      <c r="P178" s="349"/>
      <c r="Q178" s="1188" t="s">
        <v>236</v>
      </c>
      <c r="R178" s="1188"/>
      <c r="S178" s="1188"/>
      <c r="T178" s="1188"/>
      <c r="U178" s="1188"/>
      <c r="V178" s="1188"/>
      <c r="W178" s="1188"/>
    </row>
    <row r="179" spans="4:32" s="346" customFormat="1" hidden="1" x14ac:dyDescent="0.25">
      <c r="D179" s="353"/>
      <c r="E179" s="353"/>
      <c r="F179" s="353"/>
      <c r="G179" s="353"/>
      <c r="H179" s="353"/>
      <c r="I179" s="353"/>
      <c r="J179" s="353"/>
      <c r="K179" s="353"/>
      <c r="L179" s="353"/>
      <c r="M179" s="353"/>
      <c r="N179" s="353"/>
      <c r="O179" s="353"/>
      <c r="P179" s="349"/>
      <c r="Q179" s="353"/>
      <c r="R179" s="349"/>
      <c r="S179" s="349"/>
    </row>
    <row r="180" spans="4:32" s="346" customFormat="1" hidden="1" x14ac:dyDescent="0.25">
      <c r="D180" s="1189" t="s">
        <v>157</v>
      </c>
      <c r="E180" s="1189"/>
      <c r="F180" s="1189"/>
      <c r="G180" s="353"/>
      <c r="H180" s="353"/>
      <c r="I180" s="353"/>
      <c r="J180" s="353"/>
      <c r="K180" s="353"/>
      <c r="L180" s="353"/>
      <c r="M180" s="353"/>
      <c r="N180" s="353"/>
      <c r="O180" s="353"/>
      <c r="P180" s="349"/>
      <c r="Q180" s="1189" t="s">
        <v>329</v>
      </c>
      <c r="R180" s="1189"/>
      <c r="S180" s="1189"/>
      <c r="T180" s="1189"/>
      <c r="U180" s="1189"/>
      <c r="V180" s="1189"/>
      <c r="W180" s="1189"/>
    </row>
    <row r="181" spans="4:32" s="346" customFormat="1" hidden="1" x14ac:dyDescent="0.25">
      <c r="D181" s="1188"/>
      <c r="E181" s="1188"/>
      <c r="F181" s="1188"/>
      <c r="G181" s="1188"/>
      <c r="H181" s="1188"/>
      <c r="I181" s="1188"/>
      <c r="J181" s="1188"/>
      <c r="K181" s="353"/>
      <c r="L181" s="353"/>
      <c r="M181" s="353"/>
      <c r="N181" s="353"/>
      <c r="O181" s="353"/>
      <c r="P181" s="349"/>
      <c r="Q181" s="353"/>
      <c r="R181" s="349"/>
      <c r="S181" s="349"/>
    </row>
    <row r="182" spans="4:32" s="346" customFormat="1" hidden="1" x14ac:dyDescent="0.25">
      <c r="D182" s="1189" t="s">
        <v>161</v>
      </c>
      <c r="E182" s="1189"/>
      <c r="F182" s="1189"/>
      <c r="G182" s="1189"/>
      <c r="H182" s="353"/>
      <c r="I182" s="353"/>
      <c r="J182" s="353"/>
      <c r="K182" s="353"/>
      <c r="L182" s="353"/>
      <c r="M182" s="353"/>
      <c r="N182" s="353"/>
      <c r="O182" s="353"/>
      <c r="P182" s="349"/>
      <c r="Q182" s="1188"/>
      <c r="R182" s="1188"/>
      <c r="S182" s="1188"/>
      <c r="T182" s="1188"/>
      <c r="U182" s="1188"/>
      <c r="V182" s="1188"/>
      <c r="W182" s="1188"/>
    </row>
    <row r="183" spans="4:32" s="346" customFormat="1" hidden="1" x14ac:dyDescent="0.25">
      <c r="D183" s="1189"/>
      <c r="E183" s="1189"/>
      <c r="F183" s="1189"/>
      <c r="G183" s="1189"/>
      <c r="H183" s="353"/>
      <c r="I183" s="353"/>
      <c r="J183" s="353"/>
      <c r="K183" s="353"/>
      <c r="L183" s="353"/>
      <c r="M183" s="353"/>
      <c r="N183" s="353"/>
      <c r="O183" s="353"/>
      <c r="P183" s="349"/>
      <c r="Q183" s="1188" t="s">
        <v>520</v>
      </c>
      <c r="R183" s="1188"/>
      <c r="S183" s="1188"/>
      <c r="T183" s="1188"/>
      <c r="U183" s="1188"/>
      <c r="V183" s="1188"/>
      <c r="W183" s="1188"/>
      <c r="X183" s="1188"/>
    </row>
    <row r="184" spans="4:32" s="346" customFormat="1" hidden="1" x14ac:dyDescent="0.25">
      <c r="D184" s="1189" t="s">
        <v>162</v>
      </c>
      <c r="E184" s="1189"/>
      <c r="F184" s="1189"/>
      <c r="G184" s="1189"/>
      <c r="H184" s="1189"/>
      <c r="I184" s="353"/>
      <c r="J184" s="353"/>
      <c r="K184" s="353"/>
      <c r="L184" s="353"/>
      <c r="M184" s="353"/>
      <c r="N184" s="353"/>
      <c r="O184" s="353"/>
      <c r="P184" s="349"/>
      <c r="Q184" s="355" t="str">
        <f>IF(AND(P13=E182, OR(P9=E145,P9=E146),OR(S20&gt;325,S21&gt;325)),"USI 1.22, or USI 1.04 or lower (if WWR &gt; 30%)","USI 1.22 or lower")</f>
        <v>USI 1.22 or lower</v>
      </c>
      <c r="R184" s="349"/>
      <c r="S184" s="356"/>
      <c r="T184" s="356"/>
      <c r="U184" s="356"/>
      <c r="V184" s="356"/>
      <c r="W184" s="356"/>
      <c r="X184" s="356"/>
      <c r="Y184" s="356"/>
      <c r="Z184" s="356"/>
      <c r="AA184" s="356"/>
      <c r="AB184" s="356"/>
      <c r="AC184" s="356"/>
      <c r="AD184" s="356"/>
      <c r="AE184" s="356"/>
      <c r="AF184" s="356"/>
    </row>
    <row r="185" spans="4:32" s="346" customFormat="1" hidden="1" x14ac:dyDescent="0.25">
      <c r="D185" s="353"/>
      <c r="E185" s="353"/>
      <c r="F185" s="353"/>
      <c r="G185" s="353"/>
      <c r="H185" s="353"/>
      <c r="I185" s="353"/>
      <c r="J185" s="353"/>
      <c r="K185" s="353"/>
      <c r="L185" s="353"/>
      <c r="M185" s="353"/>
      <c r="N185" s="353"/>
      <c r="O185" s="353"/>
      <c r="P185" s="349"/>
      <c r="Q185" s="353"/>
      <c r="R185" s="349"/>
      <c r="S185" s="349"/>
    </row>
    <row r="186" spans="4:32" s="346" customFormat="1" hidden="1" x14ac:dyDescent="0.25">
      <c r="D186" s="1189" t="s">
        <v>163</v>
      </c>
      <c r="E186" s="1189"/>
      <c r="F186" s="1189"/>
      <c r="G186" s="1189"/>
      <c r="H186" s="1189"/>
      <c r="I186" s="353"/>
      <c r="J186" s="353"/>
      <c r="K186" s="353"/>
      <c r="L186" s="353"/>
      <c r="M186" s="353"/>
      <c r="N186" s="353"/>
      <c r="O186" s="353"/>
      <c r="P186" s="349"/>
      <c r="Q186" s="1188" t="s">
        <v>243</v>
      </c>
      <c r="R186" s="1188"/>
      <c r="S186" s="1188"/>
      <c r="T186" s="1188"/>
      <c r="U186" s="1188"/>
      <c r="V186" s="1188"/>
      <c r="W186" s="1188"/>
      <c r="X186" s="1188"/>
      <c r="Y186" s="1188"/>
    </row>
    <row r="187" spans="4:32" s="346" customFormat="1" hidden="1" x14ac:dyDescent="0.25">
      <c r="D187" s="353"/>
      <c r="E187" s="353"/>
      <c r="F187" s="353"/>
      <c r="G187" s="353"/>
      <c r="H187" s="353"/>
      <c r="I187" s="353"/>
      <c r="J187" s="353"/>
      <c r="K187" s="353"/>
      <c r="L187" s="353"/>
      <c r="M187" s="353"/>
      <c r="N187" s="353"/>
      <c r="O187" s="353"/>
      <c r="P187" s="349"/>
      <c r="Q187" s="353"/>
      <c r="R187" s="349"/>
      <c r="S187" s="349"/>
    </row>
    <row r="188" spans="4:32" s="346" customFormat="1" ht="12" hidden="1" customHeight="1" x14ac:dyDescent="0.25">
      <c r="D188" s="1189" t="s">
        <v>244</v>
      </c>
      <c r="E188" s="1189"/>
      <c r="F188" s="1189"/>
      <c r="G188" s="353"/>
      <c r="H188" s="353"/>
      <c r="I188" s="353"/>
      <c r="J188" s="353"/>
      <c r="K188" s="353"/>
      <c r="L188" s="353"/>
      <c r="M188" s="353"/>
      <c r="N188" s="353"/>
      <c r="O188" s="353"/>
      <c r="P188" s="349"/>
      <c r="Q188" s="1192" t="s">
        <v>617</v>
      </c>
      <c r="R188" s="1192"/>
      <c r="S188" s="1192"/>
      <c r="T188" s="1192"/>
      <c r="U188" s="1192"/>
      <c r="V188" s="1192"/>
      <c r="W188" s="1192"/>
      <c r="X188" s="1192"/>
      <c r="Y188" s="1192"/>
    </row>
    <row r="189" spans="4:32" s="346" customFormat="1" hidden="1" x14ac:dyDescent="0.25">
      <c r="D189" s="353"/>
      <c r="E189" s="353"/>
      <c r="F189" s="353"/>
      <c r="G189" s="353"/>
      <c r="H189" s="353"/>
      <c r="I189" s="353"/>
      <c r="J189" s="353"/>
      <c r="K189" s="353"/>
      <c r="L189" s="353"/>
      <c r="M189" s="353"/>
      <c r="N189" s="353"/>
      <c r="O189" s="353"/>
      <c r="P189" s="349"/>
      <c r="Q189" s="353"/>
      <c r="R189" s="349"/>
      <c r="S189" s="349"/>
    </row>
    <row r="190" spans="4:32" s="346" customFormat="1" hidden="1" x14ac:dyDescent="0.25">
      <c r="D190" s="1189" t="s">
        <v>246</v>
      </c>
      <c r="E190" s="1189"/>
      <c r="F190" s="1189"/>
      <c r="G190" s="1189"/>
      <c r="H190" s="353"/>
      <c r="I190" s="353"/>
      <c r="J190" s="353"/>
      <c r="K190" s="353"/>
      <c r="L190" s="353"/>
      <c r="M190" s="353"/>
      <c r="N190" s="353"/>
      <c r="O190" s="353"/>
      <c r="P190" s="349"/>
      <c r="Q190" s="1188" t="s">
        <v>330</v>
      </c>
      <c r="R190" s="1188"/>
      <c r="S190" s="1188"/>
    </row>
    <row r="191" spans="4:32" s="346" customFormat="1" hidden="1" x14ac:dyDescent="0.25">
      <c r="D191" s="353"/>
      <c r="E191" s="353"/>
      <c r="F191" s="353"/>
      <c r="G191" s="353"/>
      <c r="H191" s="353"/>
      <c r="I191" s="353"/>
      <c r="J191" s="353"/>
      <c r="K191" s="353"/>
      <c r="L191" s="353"/>
      <c r="M191" s="353"/>
      <c r="N191" s="353"/>
      <c r="O191" s="353"/>
      <c r="P191" s="349"/>
      <c r="Q191" s="353"/>
      <c r="R191" s="349"/>
      <c r="S191" s="349"/>
    </row>
    <row r="192" spans="4:32" s="346" customFormat="1" hidden="1" x14ac:dyDescent="0.25">
      <c r="D192" s="1189" t="s">
        <v>248</v>
      </c>
      <c r="E192" s="1189"/>
      <c r="F192" s="1189"/>
      <c r="G192" s="353"/>
      <c r="H192" s="353"/>
      <c r="I192" s="353"/>
      <c r="J192" s="353"/>
      <c r="K192" s="353"/>
      <c r="L192" s="353"/>
      <c r="M192" s="353"/>
      <c r="N192" s="353"/>
      <c r="O192" s="353"/>
      <c r="P192" s="349"/>
      <c r="Q192" s="1196" t="s">
        <v>331</v>
      </c>
      <c r="R192" s="1196"/>
      <c r="S192" s="1196"/>
      <c r="T192" s="1196"/>
      <c r="U192" s="1196"/>
      <c r="V192" s="1196"/>
      <c r="W192" s="1196"/>
      <c r="X192" s="1196"/>
      <c r="Y192" s="1196"/>
    </row>
    <row r="193" spans="4:27" s="346" customFormat="1" hidden="1" x14ac:dyDescent="0.25">
      <c r="D193" s="353"/>
      <c r="E193" s="353"/>
      <c r="F193" s="353"/>
      <c r="G193" s="353"/>
      <c r="H193" s="353"/>
      <c r="I193" s="353"/>
      <c r="J193" s="353"/>
      <c r="K193" s="353"/>
      <c r="L193" s="353"/>
      <c r="M193" s="353"/>
      <c r="N193" s="353"/>
      <c r="O193" s="353"/>
      <c r="P193" s="349"/>
      <c r="Q193" s="353"/>
      <c r="R193" s="349"/>
      <c r="S193" s="349"/>
    </row>
    <row r="194" spans="4:27" s="346" customFormat="1" hidden="1" x14ac:dyDescent="0.25">
      <c r="D194" s="1189" t="s">
        <v>250</v>
      </c>
      <c r="E194" s="1189"/>
      <c r="F194" s="1189"/>
      <c r="G194" s="1189"/>
      <c r="H194" s="353"/>
      <c r="I194" s="353"/>
      <c r="J194" s="353"/>
      <c r="K194" s="353"/>
      <c r="L194" s="353"/>
      <c r="M194" s="353"/>
      <c r="N194" s="353"/>
      <c r="O194" s="353"/>
      <c r="P194" s="349"/>
      <c r="Q194" s="1188" t="s">
        <v>330</v>
      </c>
      <c r="R194" s="1188"/>
      <c r="S194" s="1188"/>
      <c r="T194" s="1188"/>
      <c r="U194" s="1188"/>
      <c r="V194" s="1188"/>
    </row>
    <row r="195" spans="4:27" s="346" customFormat="1" hidden="1" x14ac:dyDescent="0.25">
      <c r="D195" s="353"/>
      <c r="E195" s="353"/>
      <c r="F195" s="353"/>
      <c r="G195" s="353"/>
      <c r="H195" s="353"/>
      <c r="I195" s="353"/>
      <c r="J195" s="353"/>
      <c r="K195" s="353"/>
      <c r="L195" s="353"/>
      <c r="M195" s="353"/>
      <c r="N195" s="353"/>
      <c r="O195" s="353"/>
      <c r="P195" s="349"/>
      <c r="Q195" s="353"/>
      <c r="R195" s="349"/>
      <c r="S195" s="349"/>
    </row>
    <row r="196" spans="4:27" s="346" customFormat="1" hidden="1" x14ac:dyDescent="0.25">
      <c r="D196" s="1188" t="s">
        <v>251</v>
      </c>
      <c r="E196" s="1188"/>
      <c r="F196" s="1188"/>
      <c r="G196" s="1188"/>
      <c r="H196" s="1188"/>
      <c r="I196" s="353"/>
      <c r="J196" s="353"/>
      <c r="K196" s="353"/>
      <c r="L196" s="353"/>
      <c r="M196" s="353"/>
      <c r="N196" s="353"/>
      <c r="O196" s="353"/>
      <c r="P196" s="349"/>
      <c r="Q196" s="1188" t="s">
        <v>252</v>
      </c>
      <c r="R196" s="1188"/>
      <c r="S196" s="1188"/>
      <c r="T196" s="1188"/>
      <c r="U196" s="1188"/>
      <c r="V196" s="1188"/>
      <c r="W196" s="1188"/>
      <c r="X196" s="1188"/>
      <c r="Y196" s="1188"/>
    </row>
    <row r="197" spans="4:27" s="346" customFormat="1" hidden="1" x14ac:dyDescent="0.25">
      <c r="D197" s="349"/>
      <c r="E197" s="353"/>
      <c r="F197" s="353"/>
      <c r="G197" s="353"/>
      <c r="H197" s="353"/>
      <c r="I197" s="353"/>
      <c r="J197" s="353"/>
      <c r="K197" s="353"/>
      <c r="L197" s="353"/>
      <c r="M197" s="353"/>
      <c r="N197" s="353"/>
      <c r="O197" s="353"/>
      <c r="P197" s="349"/>
      <c r="Q197" s="349"/>
      <c r="R197" s="349"/>
      <c r="S197" s="349"/>
    </row>
    <row r="198" spans="4:27" s="346" customFormat="1" hidden="1" x14ac:dyDescent="0.25">
      <c r="D198" s="1195" t="s">
        <v>618</v>
      </c>
      <c r="E198" s="1195"/>
      <c r="F198" s="1195"/>
      <c r="G198" s="1195"/>
      <c r="H198" s="1195"/>
      <c r="I198" s="1195"/>
      <c r="J198" s="1195"/>
      <c r="K198" s="1195"/>
      <c r="L198" s="353"/>
      <c r="M198" s="353"/>
      <c r="N198" s="353"/>
      <c r="O198" s="353"/>
      <c r="P198" s="349"/>
      <c r="Q198" s="1195" t="s">
        <v>619</v>
      </c>
      <c r="R198" s="1195"/>
      <c r="S198" s="1195"/>
      <c r="T198" s="1195"/>
      <c r="U198" s="1195"/>
      <c r="V198" s="1195"/>
      <c r="W198" s="1195"/>
      <c r="X198" s="1195"/>
      <c r="Y198" s="1195"/>
      <c r="Z198" s="1195"/>
      <c r="AA198" s="1195"/>
    </row>
    <row r="199" spans="4:27" s="346" customFormat="1" hidden="1" x14ac:dyDescent="0.25">
      <c r="D199" s="1194" t="s">
        <v>219</v>
      </c>
      <c r="E199" s="1194"/>
      <c r="F199" s="1194"/>
      <c r="G199" s="355" t="s">
        <v>22</v>
      </c>
      <c r="H199" s="353"/>
      <c r="I199" s="353"/>
      <c r="J199" s="353"/>
      <c r="K199" s="353"/>
      <c r="L199" s="353"/>
      <c r="M199" s="353"/>
      <c r="N199" s="353"/>
      <c r="O199" s="353"/>
      <c r="P199" s="349"/>
      <c r="Q199" s="1194" t="s">
        <v>253</v>
      </c>
      <c r="R199" s="1194"/>
      <c r="S199" s="1194"/>
      <c r="T199" s="1194"/>
      <c r="U199" s="1194"/>
      <c r="V199" s="1194"/>
      <c r="W199" s="1194"/>
    </row>
    <row r="200" spans="4:27" s="346" customFormat="1" hidden="1" x14ac:dyDescent="0.25">
      <c r="D200" s="354" t="s">
        <v>151</v>
      </c>
      <c r="E200" s="354"/>
      <c r="F200" s="354"/>
      <c r="G200" s="354"/>
      <c r="H200" s="354"/>
      <c r="I200" s="354"/>
      <c r="J200" s="354"/>
      <c r="K200" s="353"/>
      <c r="L200" s="353"/>
      <c r="M200" s="353"/>
      <c r="N200" s="353"/>
      <c r="O200" s="353"/>
      <c r="P200" s="349"/>
      <c r="Q200" s="354" t="s">
        <v>465</v>
      </c>
      <c r="R200" s="352"/>
      <c r="S200" s="352"/>
      <c r="T200" s="352"/>
      <c r="U200" s="352"/>
      <c r="V200" s="352"/>
    </row>
    <row r="201" spans="4:27" s="346" customFormat="1" hidden="1" x14ac:dyDescent="0.25">
      <c r="D201" s="353"/>
      <c r="E201" s="353"/>
      <c r="F201" s="353"/>
      <c r="G201" s="353"/>
      <c r="H201" s="353"/>
      <c r="I201" s="353"/>
      <c r="J201" s="353"/>
      <c r="K201" s="353"/>
      <c r="L201" s="353"/>
      <c r="M201" s="353"/>
      <c r="N201" s="353"/>
      <c r="O201" s="353"/>
      <c r="P201" s="349"/>
      <c r="Q201" s="353"/>
      <c r="R201" s="349"/>
      <c r="S201" s="349"/>
    </row>
    <row r="202" spans="4:27" s="346" customFormat="1" hidden="1" x14ac:dyDescent="0.25">
      <c r="D202" s="1189" t="s">
        <v>152</v>
      </c>
      <c r="E202" s="1189"/>
      <c r="F202" s="1189"/>
      <c r="G202" s="1189"/>
      <c r="H202" s="1189"/>
      <c r="I202" s="1189"/>
      <c r="J202" s="353"/>
      <c r="K202" s="353"/>
      <c r="L202" s="353"/>
      <c r="M202" s="353"/>
      <c r="N202" s="353"/>
      <c r="O202" s="353"/>
      <c r="P202" s="349"/>
      <c r="Q202" s="1188" t="s">
        <v>465</v>
      </c>
      <c r="R202" s="1189"/>
      <c r="S202" s="1189"/>
      <c r="T202" s="1189"/>
      <c r="U202" s="1189"/>
      <c r="V202" s="1189"/>
    </row>
    <row r="203" spans="4:27" s="346" customFormat="1" hidden="1" x14ac:dyDescent="0.25">
      <c r="D203" s="353"/>
      <c r="E203" s="353"/>
      <c r="F203" s="353"/>
      <c r="G203" s="353"/>
      <c r="H203" s="353"/>
      <c r="I203" s="353"/>
      <c r="J203" s="353"/>
      <c r="K203" s="353"/>
      <c r="L203" s="353"/>
      <c r="M203" s="353"/>
      <c r="N203" s="353"/>
      <c r="O203" s="353"/>
      <c r="P203" s="349"/>
      <c r="Q203" s="353"/>
      <c r="R203" s="349"/>
      <c r="S203" s="349"/>
    </row>
    <row r="204" spans="4:27" s="346" customFormat="1" hidden="1" x14ac:dyDescent="0.25">
      <c r="D204" s="1188" t="s">
        <v>466</v>
      </c>
      <c r="E204" s="1189"/>
      <c r="F204" s="1189"/>
      <c r="G204" s="1189"/>
      <c r="H204" s="1189"/>
      <c r="I204" s="353"/>
      <c r="J204" s="353"/>
      <c r="K204" s="353"/>
      <c r="L204" s="353"/>
      <c r="M204" s="353"/>
      <c r="N204" s="353"/>
      <c r="O204" s="353"/>
      <c r="P204" s="349"/>
      <c r="Q204" s="1188" t="s">
        <v>467</v>
      </c>
      <c r="R204" s="1189"/>
      <c r="S204" s="1189"/>
      <c r="T204" s="1189"/>
      <c r="U204" s="1189"/>
      <c r="V204" s="1189"/>
    </row>
    <row r="205" spans="4:27" s="346" customFormat="1" hidden="1" x14ac:dyDescent="0.25">
      <c r="D205" s="1188" t="s">
        <v>234</v>
      </c>
      <c r="E205" s="1188"/>
      <c r="F205" s="1188"/>
      <c r="G205" s="1188"/>
      <c r="H205" s="1188"/>
      <c r="I205" s="1188"/>
      <c r="J205" s="353"/>
      <c r="K205" s="353"/>
      <c r="L205" s="353"/>
      <c r="M205" s="353"/>
      <c r="N205" s="353"/>
      <c r="O205" s="353"/>
      <c r="P205" s="349"/>
      <c r="Q205" s="353"/>
      <c r="R205" s="349"/>
      <c r="S205" s="349"/>
    </row>
    <row r="206" spans="4:27" s="346" customFormat="1" hidden="1" x14ac:dyDescent="0.25">
      <c r="D206" s="1188"/>
      <c r="E206" s="1188"/>
      <c r="F206" s="1188"/>
      <c r="G206" s="1188"/>
      <c r="H206" s="1188"/>
      <c r="I206" s="1188"/>
      <c r="J206" s="353"/>
      <c r="K206" s="353"/>
      <c r="L206" s="353"/>
      <c r="M206" s="353"/>
      <c r="N206" s="353"/>
      <c r="O206" s="353"/>
      <c r="P206" s="349"/>
      <c r="Q206" s="1188" t="s">
        <v>473</v>
      </c>
      <c r="R206" s="1189"/>
      <c r="S206" s="1189"/>
      <c r="T206" s="1189"/>
      <c r="U206" s="1189"/>
      <c r="V206" s="1189"/>
      <c r="W206" s="1189"/>
      <c r="X206" s="1189"/>
      <c r="Y206" s="1189"/>
    </row>
    <row r="207" spans="4:27" s="346" customFormat="1" hidden="1" x14ac:dyDescent="0.25">
      <c r="D207" s="353"/>
      <c r="E207" s="353"/>
      <c r="F207" s="353"/>
      <c r="G207" s="353"/>
      <c r="H207" s="353"/>
      <c r="I207" s="353"/>
      <c r="J207" s="353"/>
      <c r="K207" s="353"/>
      <c r="L207" s="353"/>
      <c r="M207" s="353"/>
      <c r="N207" s="353"/>
      <c r="O207" s="353"/>
      <c r="P207" s="349"/>
      <c r="Q207" s="353"/>
      <c r="R207" s="349"/>
      <c r="S207" s="349"/>
    </row>
    <row r="208" spans="4:27" s="346" customFormat="1" hidden="1" x14ac:dyDescent="0.25">
      <c r="D208" s="1189" t="s">
        <v>154</v>
      </c>
      <c r="E208" s="1189"/>
      <c r="F208" s="1189"/>
      <c r="G208" s="1189"/>
      <c r="H208" s="1189"/>
      <c r="I208" s="1189"/>
      <c r="J208" s="353"/>
      <c r="K208" s="353"/>
      <c r="L208" s="353"/>
      <c r="M208" s="353"/>
      <c r="N208" s="353"/>
      <c r="O208" s="353"/>
      <c r="P208" s="349"/>
      <c r="Q208" s="1189" t="s">
        <v>254</v>
      </c>
      <c r="R208" s="1189"/>
      <c r="S208" s="1189"/>
      <c r="T208" s="1189"/>
      <c r="U208" s="1189"/>
      <c r="V208" s="1189"/>
      <c r="W208" s="1189"/>
      <c r="X208" s="1189"/>
    </row>
    <row r="209" spans="4:25" s="346" customFormat="1" hidden="1" x14ac:dyDescent="0.25">
      <c r="D209" s="353"/>
      <c r="E209" s="353"/>
      <c r="F209" s="353"/>
      <c r="G209" s="353"/>
      <c r="H209" s="353"/>
      <c r="I209" s="353"/>
      <c r="J209" s="353"/>
      <c r="K209" s="353"/>
      <c r="L209" s="353"/>
      <c r="M209" s="353"/>
      <c r="N209" s="353"/>
      <c r="O209" s="353"/>
      <c r="P209" s="349"/>
      <c r="Q209" s="353"/>
      <c r="R209" s="349"/>
      <c r="S209" s="349"/>
    </row>
    <row r="210" spans="4:25" s="346" customFormat="1" hidden="1" x14ac:dyDescent="0.25">
      <c r="D210" s="1189" t="s">
        <v>155</v>
      </c>
      <c r="E210" s="1189"/>
      <c r="F210" s="1189"/>
      <c r="G210" s="1189"/>
      <c r="H210" s="1189"/>
      <c r="I210" s="353"/>
      <c r="J210" s="353"/>
      <c r="K210" s="353"/>
      <c r="L210" s="353"/>
      <c r="M210" s="353"/>
      <c r="N210" s="353"/>
      <c r="O210" s="353"/>
      <c r="P210" s="349"/>
      <c r="Q210" s="1189" t="s">
        <v>255</v>
      </c>
      <c r="R210" s="1189"/>
      <c r="S210" s="1189"/>
      <c r="T210" s="1189"/>
      <c r="U210" s="1189"/>
      <c r="V210" s="1189"/>
      <c r="W210" s="1189"/>
      <c r="X210" s="1189"/>
    </row>
    <row r="211" spans="4:25" s="346" customFormat="1" hidden="1" x14ac:dyDescent="0.25">
      <c r="D211" s="353"/>
      <c r="E211" s="353"/>
      <c r="F211" s="353"/>
      <c r="G211" s="353"/>
      <c r="H211" s="353"/>
      <c r="I211" s="353"/>
      <c r="J211" s="353"/>
      <c r="K211" s="353"/>
      <c r="L211" s="353"/>
      <c r="M211" s="353"/>
      <c r="N211" s="353"/>
      <c r="O211" s="353"/>
      <c r="P211" s="349"/>
      <c r="Q211" s="353"/>
      <c r="R211" s="349"/>
      <c r="S211" s="349"/>
    </row>
    <row r="212" spans="4:25" s="346" customFormat="1" hidden="1" x14ac:dyDescent="0.25">
      <c r="D212" s="1189" t="s">
        <v>156</v>
      </c>
      <c r="E212" s="1189"/>
      <c r="F212" s="1189"/>
      <c r="G212" s="1189"/>
      <c r="H212" s="1189"/>
      <c r="I212" s="1189"/>
      <c r="J212" s="1189"/>
      <c r="K212" s="353"/>
      <c r="L212" s="353"/>
      <c r="M212" s="353"/>
      <c r="N212" s="353"/>
      <c r="O212" s="353"/>
      <c r="P212" s="349"/>
      <c r="Q212" s="1188" t="s">
        <v>328</v>
      </c>
      <c r="R212" s="1188"/>
      <c r="S212" s="1188"/>
      <c r="T212" s="1188"/>
      <c r="U212" s="1188"/>
      <c r="V212" s="1188"/>
      <c r="W212" s="1188"/>
    </row>
    <row r="213" spans="4:25" s="346" customFormat="1" hidden="1" x14ac:dyDescent="0.25">
      <c r="D213" s="353"/>
      <c r="E213" s="353"/>
      <c r="F213" s="353"/>
      <c r="G213" s="353"/>
      <c r="H213" s="353"/>
      <c r="I213" s="353"/>
      <c r="J213" s="353"/>
      <c r="K213" s="353"/>
      <c r="L213" s="353"/>
      <c r="M213" s="353"/>
      <c r="N213" s="353"/>
      <c r="O213" s="353"/>
      <c r="P213" s="349"/>
      <c r="Q213" s="353"/>
      <c r="R213" s="349"/>
      <c r="S213" s="349"/>
    </row>
    <row r="214" spans="4:25" s="346" customFormat="1" hidden="1" x14ac:dyDescent="0.25">
      <c r="D214" s="1189" t="s">
        <v>157</v>
      </c>
      <c r="E214" s="1189"/>
      <c r="F214" s="1189"/>
      <c r="G214" s="1189"/>
      <c r="H214" s="353"/>
      <c r="I214" s="353"/>
      <c r="J214" s="353"/>
      <c r="K214" s="353"/>
      <c r="L214" s="353"/>
      <c r="M214" s="353"/>
      <c r="N214" s="353"/>
      <c r="O214" s="353"/>
      <c r="P214" s="349"/>
      <c r="Q214" s="1189" t="s">
        <v>329</v>
      </c>
      <c r="R214" s="1189"/>
      <c r="S214" s="1189"/>
      <c r="T214" s="1189"/>
      <c r="U214" s="1189"/>
      <c r="V214" s="1189"/>
      <c r="W214" s="1189"/>
      <c r="X214" s="1189"/>
      <c r="Y214" s="1189"/>
    </row>
    <row r="215" spans="4:25" s="346" customFormat="1" hidden="1" x14ac:dyDescent="0.25">
      <c r="D215" s="355" t="s">
        <v>618</v>
      </c>
      <c r="E215" s="353"/>
      <c r="F215" s="353"/>
      <c r="G215" s="353"/>
      <c r="H215" s="353"/>
      <c r="I215" s="353"/>
      <c r="J215" s="353"/>
      <c r="K215" s="353"/>
      <c r="L215" s="353"/>
      <c r="M215" s="353"/>
      <c r="N215" s="353"/>
      <c r="O215" s="353"/>
      <c r="P215" s="349"/>
      <c r="Q215" s="355" t="s">
        <v>476</v>
      </c>
      <c r="R215" s="349"/>
      <c r="S215" s="349"/>
    </row>
    <row r="216" spans="4:25" s="346" customFormat="1" hidden="1" x14ac:dyDescent="0.25">
      <c r="D216" s="1189" t="s">
        <v>161</v>
      </c>
      <c r="E216" s="1189"/>
      <c r="F216" s="1189"/>
      <c r="G216" s="1189"/>
      <c r="H216" s="1189"/>
      <c r="I216" s="353"/>
      <c r="J216" s="353"/>
      <c r="K216" s="353"/>
      <c r="L216" s="353"/>
      <c r="M216" s="353"/>
      <c r="N216" s="353"/>
      <c r="O216" s="353"/>
      <c r="P216" s="349"/>
      <c r="Q216" s="1188" t="s">
        <v>238</v>
      </c>
      <c r="R216" s="1188"/>
      <c r="S216" s="1188"/>
      <c r="T216" s="1188"/>
      <c r="U216" s="1188"/>
      <c r="V216" s="1188"/>
      <c r="W216" s="1188"/>
      <c r="X216" s="1188"/>
      <c r="Y216" s="1188"/>
    </row>
    <row r="217" spans="4:25" s="346" customFormat="1" hidden="1" x14ac:dyDescent="0.25">
      <c r="D217" s="353"/>
      <c r="E217" s="353"/>
      <c r="F217" s="353"/>
      <c r="G217" s="353"/>
      <c r="H217" s="353"/>
      <c r="I217" s="353"/>
      <c r="J217" s="353"/>
      <c r="K217" s="353"/>
      <c r="L217" s="353"/>
      <c r="M217" s="353"/>
      <c r="N217" s="353"/>
      <c r="O217" s="353"/>
      <c r="P217" s="349"/>
      <c r="Q217" s="353"/>
      <c r="R217" s="349"/>
      <c r="S217" s="349"/>
    </row>
    <row r="218" spans="4:25" s="346" customFormat="1" hidden="1" x14ac:dyDescent="0.25">
      <c r="D218" s="1188" t="s">
        <v>162</v>
      </c>
      <c r="E218" s="1188"/>
      <c r="F218" s="1188"/>
      <c r="G218" s="1188"/>
      <c r="H218" s="1188"/>
      <c r="I218" s="1188"/>
      <c r="J218" s="1188"/>
      <c r="K218" s="353"/>
      <c r="L218" s="353"/>
      <c r="M218" s="353"/>
      <c r="N218" s="353"/>
      <c r="O218" s="353"/>
      <c r="P218" s="349"/>
      <c r="Q218" s="1189" t="s">
        <v>258</v>
      </c>
      <c r="R218" s="1189"/>
      <c r="S218" s="1189"/>
      <c r="T218" s="1189"/>
      <c r="U218" s="1189"/>
      <c r="V218" s="1189"/>
      <c r="W218" s="1189"/>
      <c r="X218" s="1189"/>
    </row>
    <row r="219" spans="4:25" s="346" customFormat="1" ht="39.6" hidden="1" x14ac:dyDescent="0.25">
      <c r="D219" s="353"/>
      <c r="E219" s="353"/>
      <c r="F219" s="353"/>
      <c r="G219" s="353"/>
      <c r="H219" s="353"/>
      <c r="I219" s="353"/>
      <c r="J219" s="353"/>
      <c r="K219" s="353"/>
      <c r="L219" s="353"/>
      <c r="M219" s="353"/>
      <c r="N219" s="353"/>
      <c r="O219" s="353"/>
      <c r="P219" s="349"/>
      <c r="Q219" s="353"/>
      <c r="R219" s="349"/>
      <c r="S219" s="349"/>
      <c r="Y219" s="357" t="s">
        <v>620</v>
      </c>
    </row>
    <row r="220" spans="4:25" s="346" customFormat="1" hidden="1" x14ac:dyDescent="0.25">
      <c r="D220" s="1188" t="s">
        <v>163</v>
      </c>
      <c r="E220" s="1188"/>
      <c r="F220" s="1188"/>
      <c r="G220" s="1188"/>
      <c r="H220" s="1188"/>
      <c r="I220" s="1188"/>
      <c r="J220" s="353"/>
      <c r="K220" s="353"/>
      <c r="L220" s="353"/>
      <c r="M220" s="353"/>
      <c r="N220" s="353"/>
      <c r="O220" s="353"/>
      <c r="P220" s="349"/>
      <c r="Q220" s="1189" t="s">
        <v>243</v>
      </c>
      <c r="R220" s="1189"/>
      <c r="S220" s="1189"/>
      <c r="T220" s="1189"/>
      <c r="U220" s="1189"/>
      <c r="V220" s="1189"/>
      <c r="W220" s="1189"/>
      <c r="X220" s="1189"/>
    </row>
    <row r="221" spans="4:25" s="346" customFormat="1" hidden="1" x14ac:dyDescent="0.25">
      <c r="D221" s="353"/>
      <c r="E221" s="353"/>
      <c r="F221" s="353"/>
      <c r="G221" s="353"/>
      <c r="H221" s="353"/>
      <c r="I221" s="353"/>
      <c r="J221" s="353"/>
      <c r="K221" s="353"/>
      <c r="L221" s="353"/>
      <c r="M221" s="353"/>
      <c r="N221" s="353"/>
      <c r="O221" s="353"/>
      <c r="P221" s="349"/>
      <c r="Q221" s="353"/>
      <c r="R221" s="349"/>
      <c r="S221" s="349"/>
    </row>
    <row r="222" spans="4:25" s="346" customFormat="1" hidden="1" x14ac:dyDescent="0.25">
      <c r="D222" s="1189" t="s">
        <v>244</v>
      </c>
      <c r="E222" s="1189"/>
      <c r="F222" s="1189"/>
      <c r="G222" s="1189"/>
      <c r="H222" s="1189"/>
      <c r="I222" s="353"/>
      <c r="J222" s="353"/>
      <c r="K222" s="353"/>
      <c r="L222" s="353"/>
      <c r="M222" s="353"/>
      <c r="N222" s="353"/>
      <c r="O222" s="353"/>
      <c r="P222" s="349"/>
      <c r="Q222" s="1188" t="s">
        <v>259</v>
      </c>
      <c r="R222" s="1188"/>
      <c r="S222" s="1188"/>
      <c r="T222" s="1188"/>
      <c r="U222" s="1188"/>
      <c r="V222" s="1188"/>
      <c r="W222" s="1188"/>
      <c r="X222" s="1188"/>
      <c r="Y222" s="1188"/>
    </row>
    <row r="223" spans="4:25" s="346" customFormat="1" hidden="1" x14ac:dyDescent="0.25">
      <c r="D223" s="353"/>
      <c r="E223" s="353"/>
      <c r="F223" s="353"/>
      <c r="G223" s="353"/>
      <c r="H223" s="353"/>
      <c r="I223" s="353"/>
      <c r="J223" s="353"/>
      <c r="K223" s="353"/>
      <c r="L223" s="353"/>
      <c r="M223" s="353"/>
      <c r="N223" s="353"/>
      <c r="O223" s="353"/>
      <c r="P223" s="349"/>
      <c r="Q223" s="353"/>
      <c r="R223" s="349"/>
      <c r="S223" s="349"/>
    </row>
    <row r="224" spans="4:25" s="346" customFormat="1" hidden="1" x14ac:dyDescent="0.25">
      <c r="D224" s="1189" t="s">
        <v>246</v>
      </c>
      <c r="E224" s="1189"/>
      <c r="F224" s="1189"/>
      <c r="G224" s="1189"/>
      <c r="H224" s="1189"/>
      <c r="I224" s="353"/>
      <c r="J224" s="353"/>
      <c r="K224" s="353"/>
      <c r="L224" s="353"/>
      <c r="M224" s="353"/>
      <c r="N224" s="353"/>
      <c r="O224" s="353"/>
      <c r="P224" s="349"/>
      <c r="Q224" s="1188" t="s">
        <v>332</v>
      </c>
      <c r="R224" s="1188"/>
      <c r="S224" s="1188"/>
      <c r="T224" s="1188"/>
      <c r="U224" s="1188"/>
      <c r="V224" s="1188"/>
      <c r="W224" s="1188"/>
      <c r="X224" s="1188"/>
      <c r="Y224" s="1188"/>
    </row>
    <row r="225" spans="4:27" s="346" customFormat="1" hidden="1" x14ac:dyDescent="0.25">
      <c r="D225" s="353"/>
      <c r="E225" s="353"/>
      <c r="F225" s="353"/>
      <c r="G225" s="353"/>
      <c r="H225" s="353"/>
      <c r="I225" s="353"/>
      <c r="J225" s="353"/>
      <c r="K225" s="353"/>
      <c r="L225" s="353"/>
      <c r="M225" s="353"/>
      <c r="N225" s="353"/>
      <c r="O225" s="353"/>
      <c r="P225" s="349"/>
      <c r="Q225" s="353"/>
      <c r="R225" s="349"/>
      <c r="S225" s="349"/>
    </row>
    <row r="226" spans="4:27" s="346" customFormat="1" ht="13.2" hidden="1" customHeight="1" x14ac:dyDescent="0.25">
      <c r="D226" s="1189" t="s">
        <v>248</v>
      </c>
      <c r="E226" s="1189"/>
      <c r="F226" s="1189"/>
      <c r="G226" s="1189"/>
      <c r="H226" s="1189"/>
      <c r="I226" s="349"/>
      <c r="J226" s="349"/>
      <c r="K226" s="349"/>
      <c r="L226" s="349"/>
      <c r="M226" s="349"/>
      <c r="N226" s="349"/>
      <c r="O226" s="349"/>
      <c r="P226" s="349"/>
      <c r="Q226" s="1193" t="s">
        <v>333</v>
      </c>
      <c r="R226" s="1193"/>
      <c r="S226" s="1193"/>
      <c r="T226" s="1193"/>
      <c r="U226" s="1193"/>
      <c r="V226" s="1193"/>
      <c r="W226" s="1193"/>
      <c r="X226" s="1193"/>
      <c r="Y226" s="1193"/>
      <c r="Z226" s="1193"/>
    </row>
    <row r="227" spans="4:27" s="346" customFormat="1" hidden="1" x14ac:dyDescent="0.25">
      <c r="D227" s="353"/>
      <c r="E227" s="349"/>
      <c r="F227" s="349"/>
      <c r="G227" s="349"/>
      <c r="H227" s="349"/>
      <c r="I227" s="349"/>
      <c r="J227" s="349"/>
      <c r="K227" s="349"/>
      <c r="L227" s="349"/>
      <c r="M227" s="349"/>
      <c r="N227" s="349"/>
      <c r="O227" s="349"/>
      <c r="P227" s="349"/>
      <c r="Q227" s="1193"/>
      <c r="R227" s="1193"/>
      <c r="S227" s="1193"/>
      <c r="T227" s="1193"/>
      <c r="U227" s="1193"/>
      <c r="V227" s="1193"/>
      <c r="W227" s="1193"/>
      <c r="X227" s="1193"/>
      <c r="Y227" s="1193"/>
      <c r="Z227" s="1193"/>
    </row>
    <row r="228" spans="4:27" s="346" customFormat="1" hidden="1" x14ac:dyDescent="0.25">
      <c r="D228" s="1189" t="s">
        <v>250</v>
      </c>
      <c r="E228" s="1189"/>
      <c r="F228" s="1189"/>
      <c r="G228" s="1189"/>
      <c r="H228" s="1189"/>
      <c r="I228" s="349"/>
      <c r="J228" s="349"/>
      <c r="K228" s="349"/>
      <c r="L228" s="349"/>
      <c r="M228" s="349"/>
      <c r="N228" s="349"/>
      <c r="O228" s="349"/>
      <c r="P228" s="349"/>
      <c r="Q228" s="1188" t="s">
        <v>588</v>
      </c>
      <c r="R228" s="1188"/>
      <c r="S228" s="1188"/>
      <c r="T228" s="1188"/>
      <c r="U228" s="1188"/>
      <c r="V228" s="1188"/>
      <c r="W228" s="1188"/>
    </row>
    <row r="229" spans="4:27" s="346" customFormat="1" hidden="1" x14ac:dyDescent="0.25">
      <c r="D229" s="353"/>
      <c r="E229" s="349"/>
      <c r="F229" s="349"/>
      <c r="G229" s="349"/>
      <c r="H229" s="349"/>
      <c r="I229" s="349"/>
      <c r="J229" s="349"/>
      <c r="K229" s="349"/>
      <c r="L229" s="349"/>
      <c r="M229" s="349"/>
      <c r="N229" s="349"/>
      <c r="O229" s="349"/>
      <c r="P229" s="349"/>
      <c r="Q229" s="353"/>
      <c r="R229" s="349"/>
      <c r="S229" s="349"/>
    </row>
    <row r="230" spans="4:27" s="346" customFormat="1" hidden="1" x14ac:dyDescent="0.25">
      <c r="D230" s="1189" t="s">
        <v>251</v>
      </c>
      <c r="E230" s="1189"/>
      <c r="F230" s="1189"/>
      <c r="G230" s="1189"/>
      <c r="H230" s="1189"/>
      <c r="I230" s="349"/>
      <c r="J230" s="349"/>
      <c r="K230" s="349"/>
      <c r="L230" s="349"/>
      <c r="M230" s="349"/>
      <c r="N230" s="349"/>
      <c r="O230" s="349"/>
      <c r="P230" s="349"/>
      <c r="Q230" s="1189" t="s">
        <v>252</v>
      </c>
      <c r="R230" s="1189"/>
      <c r="S230" s="1189"/>
      <c r="T230" s="1189"/>
      <c r="U230" s="1189"/>
      <c r="V230" s="1189"/>
      <c r="W230" s="1189"/>
      <c r="X230" s="1189"/>
    </row>
    <row r="231" spans="4:27" s="346" customFormat="1" hidden="1" x14ac:dyDescent="0.25">
      <c r="D231" s="349"/>
      <c r="E231" s="349"/>
      <c r="F231" s="349"/>
      <c r="G231" s="349"/>
      <c r="H231" s="349"/>
      <c r="I231" s="349"/>
      <c r="J231" s="349"/>
      <c r="K231" s="349"/>
      <c r="L231" s="349"/>
      <c r="M231" s="349"/>
      <c r="N231" s="349"/>
      <c r="O231" s="349"/>
      <c r="P231" s="349"/>
      <c r="Q231" s="349"/>
      <c r="R231" s="349"/>
      <c r="S231" s="349"/>
      <c r="AA231" s="346">
        <f>1+1</f>
        <v>2</v>
      </c>
    </row>
    <row r="232" spans="4:27" s="346" customFormat="1" hidden="1" x14ac:dyDescent="0.25">
      <c r="D232" s="349"/>
      <c r="E232" s="349"/>
      <c r="F232" s="349"/>
      <c r="G232" s="349"/>
      <c r="H232" s="349"/>
      <c r="I232" s="349"/>
      <c r="J232" s="349"/>
      <c r="K232" s="349"/>
      <c r="L232" s="349"/>
      <c r="M232" s="349"/>
      <c r="N232" s="349"/>
      <c r="O232" s="349"/>
      <c r="P232" s="349"/>
      <c r="Q232" s="349"/>
      <c r="R232" s="349"/>
      <c r="S232" s="349"/>
    </row>
    <row r="233" spans="4:27" s="346" customFormat="1" hidden="1" x14ac:dyDescent="0.25">
      <c r="D233" s="1194" t="s">
        <v>219</v>
      </c>
      <c r="E233" s="1194"/>
      <c r="F233" s="1194"/>
      <c r="G233" s="1194"/>
      <c r="H233" s="1194"/>
      <c r="I233" s="352"/>
      <c r="J233" s="352"/>
      <c r="K233" s="353"/>
      <c r="L233" s="353"/>
      <c r="M233" s="353"/>
      <c r="N233" s="353"/>
      <c r="O233" s="353"/>
      <c r="P233" s="349"/>
      <c r="Q233" s="1194" t="s">
        <v>262</v>
      </c>
      <c r="R233" s="1194"/>
      <c r="S233" s="1194"/>
      <c r="T233" s="1194"/>
      <c r="U233" s="1194"/>
      <c r="V233" s="1194"/>
    </row>
    <row r="234" spans="4:27" s="346" customFormat="1" hidden="1" x14ac:dyDescent="0.25">
      <c r="D234" s="1189" t="s">
        <v>151</v>
      </c>
      <c r="E234" s="1189"/>
      <c r="F234" s="1189"/>
      <c r="G234" s="1189"/>
      <c r="H234" s="1189"/>
      <c r="I234" s="1189"/>
      <c r="J234" s="1189"/>
      <c r="K234" s="353"/>
      <c r="L234" s="353"/>
      <c r="M234" s="353"/>
      <c r="N234" s="353"/>
      <c r="O234" s="353"/>
      <c r="P234" s="349"/>
      <c r="Q234" s="1188" t="s">
        <v>465</v>
      </c>
      <c r="R234" s="1189"/>
      <c r="S234" s="1189"/>
      <c r="T234" s="1189"/>
      <c r="U234" s="1189"/>
      <c r="V234" s="1189"/>
      <c r="W234" s="1189"/>
    </row>
    <row r="235" spans="4:27" s="346" customFormat="1" hidden="1" x14ac:dyDescent="0.25">
      <c r="D235" s="353"/>
      <c r="E235" s="353"/>
      <c r="F235" s="353"/>
      <c r="G235" s="353"/>
      <c r="H235" s="353"/>
      <c r="I235" s="353"/>
      <c r="J235" s="353"/>
      <c r="K235" s="353"/>
      <c r="L235" s="353"/>
      <c r="M235" s="353"/>
      <c r="N235" s="353"/>
      <c r="O235" s="353"/>
      <c r="P235" s="349"/>
      <c r="Q235" s="353"/>
      <c r="R235" s="349"/>
      <c r="S235" s="349"/>
    </row>
    <row r="236" spans="4:27" s="346" customFormat="1" hidden="1" x14ac:dyDescent="0.25">
      <c r="D236" s="1189" t="s">
        <v>152</v>
      </c>
      <c r="E236" s="1189"/>
      <c r="F236" s="1189"/>
      <c r="G236" s="1189"/>
      <c r="H236" s="1189"/>
      <c r="I236" s="1189"/>
      <c r="J236" s="353"/>
      <c r="K236" s="353"/>
      <c r="L236" s="353"/>
      <c r="M236" s="353"/>
      <c r="N236" s="353"/>
      <c r="O236" s="353"/>
      <c r="P236" s="349"/>
      <c r="Q236" s="1188" t="s">
        <v>465</v>
      </c>
      <c r="R236" s="1189"/>
      <c r="S236" s="1189"/>
      <c r="T236" s="1189"/>
      <c r="U236" s="1189"/>
      <c r="V236" s="1189"/>
      <c r="W236" s="1189"/>
      <c r="X236" s="1189"/>
    </row>
    <row r="237" spans="4:27" s="346" customFormat="1" hidden="1" x14ac:dyDescent="0.25">
      <c r="D237" s="353"/>
      <c r="E237" s="353"/>
      <c r="F237" s="353"/>
      <c r="G237" s="353"/>
      <c r="H237" s="353"/>
      <c r="I237" s="353"/>
      <c r="J237" s="353"/>
      <c r="K237" s="353"/>
      <c r="L237" s="353"/>
      <c r="M237" s="353"/>
      <c r="N237" s="353"/>
      <c r="O237" s="353"/>
      <c r="P237" s="349"/>
      <c r="Q237" s="353"/>
      <c r="R237" s="349"/>
      <c r="S237" s="349"/>
    </row>
    <row r="238" spans="4:27" s="346" customFormat="1" hidden="1" x14ac:dyDescent="0.25">
      <c r="D238" s="1188" t="s">
        <v>466</v>
      </c>
      <c r="E238" s="1189"/>
      <c r="F238" s="1189"/>
      <c r="G238" s="1189"/>
      <c r="H238" s="1189"/>
      <c r="I238" s="1189"/>
      <c r="J238" s="353"/>
      <c r="K238" s="353"/>
      <c r="L238" s="353"/>
      <c r="M238" s="353"/>
      <c r="N238" s="353"/>
      <c r="O238" s="353"/>
      <c r="P238" s="349"/>
      <c r="Q238" s="1188" t="s">
        <v>467</v>
      </c>
      <c r="R238" s="1189"/>
      <c r="S238" s="1189"/>
      <c r="T238" s="1189"/>
      <c r="U238" s="1189"/>
      <c r="V238" s="1189"/>
      <c r="W238" s="1189"/>
    </row>
    <row r="239" spans="4:27" s="346" customFormat="1" hidden="1" x14ac:dyDescent="0.25">
      <c r="D239" s="353"/>
      <c r="E239" s="353"/>
      <c r="F239" s="353"/>
      <c r="G239" s="353"/>
      <c r="H239" s="353"/>
      <c r="I239" s="353"/>
      <c r="J239" s="353"/>
      <c r="K239" s="353"/>
      <c r="L239" s="353"/>
      <c r="M239" s="353"/>
      <c r="N239" s="353"/>
      <c r="O239" s="353"/>
      <c r="P239" s="349"/>
      <c r="Q239" s="353"/>
      <c r="R239" s="349"/>
      <c r="S239" s="349"/>
    </row>
    <row r="240" spans="4:27" s="346" customFormat="1" hidden="1" x14ac:dyDescent="0.25">
      <c r="D240" s="1188" t="s">
        <v>234</v>
      </c>
      <c r="E240" s="1188"/>
      <c r="F240" s="1188"/>
      <c r="G240" s="1188"/>
      <c r="H240" s="1188"/>
      <c r="I240" s="1188"/>
      <c r="J240" s="353"/>
      <c r="K240" s="353"/>
      <c r="L240" s="353"/>
      <c r="M240" s="353"/>
      <c r="N240" s="353"/>
      <c r="O240" s="353"/>
      <c r="P240" s="349"/>
      <c r="Q240" s="1188" t="s">
        <v>469</v>
      </c>
      <c r="R240" s="1189"/>
      <c r="S240" s="1189"/>
      <c r="T240" s="1189"/>
      <c r="U240" s="1189"/>
      <c r="V240" s="1189"/>
      <c r="W240" s="1189"/>
      <c r="X240" s="1189"/>
      <c r="Y240" s="1189"/>
    </row>
    <row r="241" spans="4:25" s="346" customFormat="1" hidden="1" x14ac:dyDescent="0.25">
      <c r="D241" s="353"/>
      <c r="E241" s="353"/>
      <c r="F241" s="353"/>
      <c r="G241" s="353"/>
      <c r="H241" s="353"/>
      <c r="I241" s="353"/>
      <c r="J241" s="353"/>
      <c r="K241" s="353"/>
      <c r="L241" s="353"/>
      <c r="M241" s="353"/>
      <c r="N241" s="353"/>
      <c r="O241" s="353"/>
      <c r="P241" s="349"/>
      <c r="Q241" s="353"/>
      <c r="R241" s="349"/>
      <c r="S241" s="349"/>
    </row>
    <row r="242" spans="4:25" s="346" customFormat="1" hidden="1" x14ac:dyDescent="0.25">
      <c r="D242" s="1188" t="s">
        <v>470</v>
      </c>
      <c r="E242" s="1189"/>
      <c r="F242" s="1189"/>
      <c r="G242" s="1189"/>
      <c r="H242" s="1189"/>
      <c r="I242" s="353"/>
      <c r="J242" s="353"/>
      <c r="K242" s="353"/>
      <c r="L242" s="353"/>
      <c r="M242" s="353"/>
      <c r="N242" s="353"/>
      <c r="O242" s="353"/>
      <c r="P242" s="349"/>
      <c r="Q242" s="1188" t="s">
        <v>473</v>
      </c>
      <c r="R242" s="1189"/>
      <c r="S242" s="1189"/>
      <c r="T242" s="1189"/>
      <c r="U242" s="1189"/>
      <c r="V242" s="1189"/>
      <c r="W242" s="1189"/>
      <c r="X242" s="1189"/>
      <c r="Y242" s="1189"/>
    </row>
    <row r="243" spans="4:25" s="346" customFormat="1" hidden="1" x14ac:dyDescent="0.25">
      <c r="D243" s="353"/>
      <c r="E243" s="353"/>
      <c r="F243" s="353"/>
      <c r="G243" s="353"/>
      <c r="H243" s="353"/>
      <c r="I243" s="353"/>
      <c r="J243" s="353"/>
      <c r="K243" s="353"/>
      <c r="L243" s="353"/>
      <c r="M243" s="353"/>
      <c r="N243" s="353"/>
      <c r="O243" s="353"/>
      <c r="P243" s="349"/>
      <c r="Q243" s="353"/>
      <c r="R243" s="349"/>
      <c r="S243" s="349"/>
    </row>
    <row r="244" spans="4:25" s="346" customFormat="1" hidden="1" x14ac:dyDescent="0.25">
      <c r="D244" s="1188" t="s">
        <v>155</v>
      </c>
      <c r="E244" s="1189"/>
      <c r="F244" s="1189"/>
      <c r="G244" s="1189"/>
      <c r="H244" s="1189"/>
      <c r="I244" s="353"/>
      <c r="J244" s="353"/>
      <c r="K244" s="353"/>
      <c r="L244" s="353"/>
      <c r="M244" s="353"/>
      <c r="N244" s="353"/>
      <c r="O244" s="353"/>
      <c r="P244" s="349"/>
      <c r="Q244" s="1188" t="s">
        <v>474</v>
      </c>
      <c r="R244" s="1189"/>
      <c r="S244" s="1189"/>
      <c r="T244" s="1189"/>
      <c r="U244" s="1189"/>
      <c r="V244" s="1189"/>
      <c r="W244" s="1189"/>
      <c r="X244" s="1189"/>
    </row>
    <row r="245" spans="4:25" s="346" customFormat="1" hidden="1" x14ac:dyDescent="0.25">
      <c r="D245" s="353"/>
      <c r="E245" s="353"/>
      <c r="F245" s="353"/>
      <c r="G245" s="353"/>
      <c r="H245" s="353"/>
      <c r="I245" s="353"/>
      <c r="J245" s="353"/>
      <c r="K245" s="353"/>
      <c r="L245" s="353"/>
      <c r="M245" s="353"/>
      <c r="N245" s="353"/>
      <c r="O245" s="353"/>
      <c r="P245" s="349"/>
      <c r="Q245" s="353"/>
      <c r="R245" s="349"/>
      <c r="S245" s="349"/>
    </row>
    <row r="246" spans="4:25" s="346" customFormat="1" hidden="1" x14ac:dyDescent="0.25">
      <c r="D246" s="1189" t="s">
        <v>156</v>
      </c>
      <c r="E246" s="1189"/>
      <c r="F246" s="1189"/>
      <c r="G246" s="1189"/>
      <c r="H246" s="1189"/>
      <c r="I246" s="1189"/>
      <c r="J246" s="1189"/>
      <c r="K246" s="353"/>
      <c r="L246" s="353"/>
      <c r="M246" s="353"/>
      <c r="N246" s="353"/>
      <c r="O246" s="353"/>
      <c r="P246" s="349"/>
      <c r="Q246" s="1188" t="s">
        <v>475</v>
      </c>
      <c r="R246" s="1188"/>
      <c r="S246" s="1188"/>
      <c r="T246" s="1188"/>
      <c r="U246" s="1188"/>
      <c r="V246" s="1188"/>
      <c r="W246" s="1188"/>
    </row>
    <row r="247" spans="4:25" s="346" customFormat="1" hidden="1" x14ac:dyDescent="0.25">
      <c r="D247" s="353"/>
      <c r="E247" s="353"/>
      <c r="F247" s="353"/>
      <c r="G247" s="353"/>
      <c r="H247" s="353"/>
      <c r="I247" s="353"/>
      <c r="J247" s="353"/>
      <c r="K247" s="353"/>
      <c r="L247" s="353"/>
      <c r="M247" s="353"/>
      <c r="N247" s="353"/>
      <c r="O247" s="353"/>
      <c r="P247" s="349"/>
      <c r="Q247" s="353"/>
      <c r="R247" s="349"/>
      <c r="S247" s="349"/>
    </row>
    <row r="248" spans="4:25" s="346" customFormat="1" hidden="1" x14ac:dyDescent="0.25">
      <c r="D248" s="1189" t="s">
        <v>157</v>
      </c>
      <c r="E248" s="1189"/>
      <c r="F248" s="1189"/>
      <c r="G248" s="1189"/>
      <c r="H248" s="1189"/>
      <c r="I248" s="353"/>
      <c r="J248" s="353"/>
      <c r="K248" s="353"/>
      <c r="L248" s="353"/>
      <c r="M248" s="353"/>
      <c r="N248" s="353"/>
      <c r="O248" s="353"/>
      <c r="P248" s="349"/>
      <c r="Q248" s="1188" t="s">
        <v>257</v>
      </c>
      <c r="R248" s="1189"/>
      <c r="S248" s="1189"/>
      <c r="T248" s="1189"/>
      <c r="U248" s="1189"/>
      <c r="V248" s="1189"/>
      <c r="W248" s="1189"/>
      <c r="X248" s="1189"/>
      <c r="Y248" s="1189"/>
    </row>
    <row r="249" spans="4:25" s="346" customFormat="1" hidden="1" x14ac:dyDescent="0.25">
      <c r="D249" s="355" t="s">
        <v>618</v>
      </c>
      <c r="E249" s="353"/>
      <c r="F249" s="353"/>
      <c r="G249" s="353"/>
      <c r="H249" s="353"/>
      <c r="I249" s="353"/>
      <c r="J249" s="353"/>
      <c r="K249" s="353"/>
      <c r="L249" s="353"/>
      <c r="M249" s="353"/>
      <c r="N249" s="353"/>
      <c r="O249" s="353"/>
      <c r="P249" s="349"/>
      <c r="Q249" s="355" t="s">
        <v>476</v>
      </c>
      <c r="R249" s="349"/>
      <c r="S249" s="349"/>
    </row>
    <row r="250" spans="4:25" s="346" customFormat="1" hidden="1" x14ac:dyDescent="0.25">
      <c r="D250" s="1189" t="s">
        <v>161</v>
      </c>
      <c r="E250" s="1189"/>
      <c r="F250" s="1189"/>
      <c r="G250" s="1189"/>
      <c r="H250" s="1189"/>
      <c r="I250" s="1189"/>
      <c r="J250" s="353"/>
      <c r="K250" s="353"/>
      <c r="L250" s="353"/>
      <c r="M250" s="353"/>
      <c r="N250" s="353"/>
      <c r="O250" s="353"/>
      <c r="P250" s="349"/>
      <c r="Q250" s="1188" t="s">
        <v>520</v>
      </c>
      <c r="R250" s="1188"/>
      <c r="S250" s="1188"/>
      <c r="T250" s="1188"/>
      <c r="U250" s="1188"/>
      <c r="V250" s="1188"/>
      <c r="W250" s="1188"/>
      <c r="X250" s="1188"/>
    </row>
    <row r="251" spans="4:25" s="346" customFormat="1" hidden="1" x14ac:dyDescent="0.25">
      <c r="D251" s="353"/>
      <c r="E251" s="353"/>
      <c r="F251" s="353"/>
      <c r="G251" s="353"/>
      <c r="H251" s="353"/>
      <c r="I251" s="353"/>
      <c r="J251" s="353"/>
      <c r="K251" s="353"/>
      <c r="L251" s="353"/>
      <c r="M251" s="353"/>
      <c r="N251" s="353"/>
      <c r="O251" s="353"/>
      <c r="P251" s="349"/>
      <c r="Q251" s="353"/>
      <c r="R251" s="349"/>
      <c r="S251" s="349"/>
    </row>
    <row r="252" spans="4:25" s="346" customFormat="1" hidden="1" x14ac:dyDescent="0.25">
      <c r="D252" s="1189" t="s">
        <v>162</v>
      </c>
      <c r="E252" s="1189"/>
      <c r="F252" s="1189"/>
      <c r="G252" s="1189"/>
      <c r="H252" s="1189"/>
      <c r="I252" s="1189"/>
      <c r="J252" s="353"/>
      <c r="K252" s="353"/>
      <c r="L252" s="353"/>
      <c r="M252" s="353"/>
      <c r="N252" s="353"/>
      <c r="O252" s="353"/>
      <c r="P252" s="349"/>
      <c r="Q252" s="1188" t="s">
        <v>258</v>
      </c>
      <c r="R252" s="1189"/>
      <c r="S252" s="1189"/>
      <c r="T252" s="1189"/>
      <c r="U252" s="1189"/>
      <c r="V252" s="1189"/>
    </row>
    <row r="253" spans="4:25" s="346" customFormat="1" hidden="1" x14ac:dyDescent="0.25">
      <c r="D253" s="353"/>
      <c r="E253" s="353"/>
      <c r="F253" s="353"/>
      <c r="G253" s="353"/>
      <c r="H253" s="353"/>
      <c r="I253" s="353"/>
      <c r="J253" s="353"/>
      <c r="K253" s="353"/>
      <c r="L253" s="353"/>
      <c r="M253" s="353"/>
      <c r="N253" s="353"/>
      <c r="O253" s="353"/>
      <c r="P253" s="349"/>
      <c r="Q253" s="353"/>
      <c r="R253" s="349"/>
      <c r="S253" s="349"/>
    </row>
    <row r="254" spans="4:25" s="346" customFormat="1" hidden="1" x14ac:dyDescent="0.25">
      <c r="D254" s="1189" t="s">
        <v>163</v>
      </c>
      <c r="E254" s="1189"/>
      <c r="F254" s="1189"/>
      <c r="G254" s="1189"/>
      <c r="H254" s="1189"/>
      <c r="I254" s="353"/>
      <c r="J254" s="353"/>
      <c r="K254" s="353"/>
      <c r="L254" s="353"/>
      <c r="M254" s="353"/>
      <c r="N254" s="353"/>
      <c r="O254" s="353"/>
      <c r="P254" s="349"/>
      <c r="Q254" s="1189" t="s">
        <v>243</v>
      </c>
      <c r="R254" s="1189"/>
      <c r="S254" s="1189"/>
      <c r="T254" s="1189"/>
      <c r="U254" s="1189"/>
      <c r="V254" s="1189"/>
      <c r="W254" s="1189"/>
      <c r="X254" s="1189"/>
      <c r="Y254" s="1189"/>
    </row>
    <row r="255" spans="4:25" s="346" customFormat="1" hidden="1" x14ac:dyDescent="0.25">
      <c r="D255" s="353"/>
      <c r="E255" s="353"/>
      <c r="F255" s="353"/>
      <c r="G255" s="353"/>
      <c r="H255" s="353"/>
      <c r="I255" s="353"/>
      <c r="J255" s="353"/>
      <c r="K255" s="353"/>
      <c r="L255" s="353"/>
      <c r="M255" s="353"/>
      <c r="N255" s="353"/>
      <c r="O255" s="353"/>
      <c r="P255" s="349"/>
      <c r="Q255" s="353"/>
      <c r="R255" s="349"/>
      <c r="S255" s="349"/>
    </row>
    <row r="256" spans="4:25" s="346" customFormat="1" hidden="1" x14ac:dyDescent="0.25">
      <c r="D256" s="1189" t="s">
        <v>244</v>
      </c>
      <c r="E256" s="1189"/>
      <c r="F256" s="1189"/>
      <c r="G256" s="1189"/>
      <c r="H256" s="1189"/>
      <c r="I256" s="1189"/>
      <c r="J256" s="353"/>
      <c r="K256" s="353"/>
      <c r="L256" s="353"/>
      <c r="M256" s="353"/>
      <c r="N256" s="353"/>
      <c r="O256" s="353"/>
      <c r="P256" s="349"/>
      <c r="Q256" s="1188" t="s">
        <v>259</v>
      </c>
      <c r="R256" s="1188"/>
      <c r="S256" s="1188"/>
      <c r="T256" s="1188"/>
      <c r="U256" s="1188"/>
      <c r="V256" s="1188"/>
      <c r="W256" s="1188"/>
      <c r="X256" s="1188"/>
      <c r="Y256" s="1188"/>
    </row>
    <row r="257" spans="4:30" s="346" customFormat="1" hidden="1" x14ac:dyDescent="0.25">
      <c r="D257" s="353"/>
      <c r="E257" s="353"/>
      <c r="F257" s="353"/>
      <c r="G257" s="353"/>
      <c r="H257" s="353"/>
      <c r="I257" s="353"/>
      <c r="J257" s="353"/>
      <c r="K257" s="353"/>
      <c r="L257" s="353"/>
      <c r="M257" s="353"/>
      <c r="N257" s="353"/>
      <c r="O257" s="353"/>
      <c r="P257" s="349"/>
      <c r="Q257" s="353"/>
      <c r="R257" s="349"/>
      <c r="S257" s="349"/>
    </row>
    <row r="258" spans="4:30" s="346" customFormat="1" hidden="1" x14ac:dyDescent="0.25">
      <c r="D258" s="1189" t="s">
        <v>246</v>
      </c>
      <c r="E258" s="1189"/>
      <c r="F258" s="1189"/>
      <c r="G258" s="1189"/>
      <c r="H258" s="1189"/>
      <c r="I258" s="353"/>
      <c r="J258" s="353"/>
      <c r="K258" s="353"/>
      <c r="L258" s="353"/>
      <c r="M258" s="353"/>
      <c r="N258" s="353"/>
      <c r="O258" s="353"/>
      <c r="P258" s="349"/>
      <c r="Q258" s="1188" t="s">
        <v>260</v>
      </c>
      <c r="R258" s="1188"/>
      <c r="S258" s="1188"/>
      <c r="T258" s="1188"/>
      <c r="U258" s="1188"/>
      <c r="V258" s="1188"/>
      <c r="W258" s="1188"/>
      <c r="X258" s="1188"/>
    </row>
    <row r="259" spans="4:30" s="346" customFormat="1" ht="16.8" hidden="1" customHeight="1" x14ac:dyDescent="0.25">
      <c r="D259" s="1189" t="s">
        <v>248</v>
      </c>
      <c r="E259" s="1189"/>
      <c r="F259" s="1189"/>
      <c r="G259" s="1189"/>
      <c r="H259" s="349"/>
      <c r="I259" s="349"/>
      <c r="J259" s="349"/>
      <c r="K259" s="349"/>
      <c r="L259" s="349"/>
      <c r="M259" s="349"/>
      <c r="N259" s="349"/>
      <c r="O259" s="349"/>
      <c r="P259" s="349"/>
      <c r="Q259" s="1192" t="s">
        <v>263</v>
      </c>
      <c r="R259" s="1192"/>
      <c r="S259" s="1192"/>
      <c r="T259" s="1192"/>
      <c r="U259" s="1192"/>
      <c r="V259" s="1192"/>
      <c r="W259" s="1192"/>
      <c r="X259" s="1192"/>
      <c r="Y259" s="1192"/>
      <c r="Z259" s="1192"/>
      <c r="AA259" s="1192"/>
      <c r="AB259" s="1192"/>
      <c r="AC259" s="1192"/>
      <c r="AD259" s="1192"/>
    </row>
    <row r="260" spans="4:30" s="346" customFormat="1" hidden="1" x14ac:dyDescent="0.25">
      <c r="D260" s="353"/>
      <c r="E260" s="349"/>
      <c r="F260" s="349"/>
      <c r="G260" s="349"/>
      <c r="H260" s="349"/>
      <c r="I260" s="349"/>
      <c r="J260" s="349"/>
      <c r="K260" s="349"/>
      <c r="L260" s="349"/>
      <c r="M260" s="349"/>
      <c r="N260" s="349"/>
      <c r="O260" s="349"/>
      <c r="P260" s="349"/>
      <c r="Q260" s="1192"/>
      <c r="R260" s="1192"/>
      <c r="S260" s="1192"/>
      <c r="T260" s="1192"/>
      <c r="U260" s="1192"/>
      <c r="V260" s="1192"/>
      <c r="W260" s="1192"/>
      <c r="X260" s="1192"/>
      <c r="Y260" s="1192"/>
      <c r="Z260" s="1192"/>
      <c r="AA260" s="1192"/>
      <c r="AB260" s="1192"/>
      <c r="AC260" s="1192"/>
      <c r="AD260" s="1192"/>
    </row>
    <row r="261" spans="4:30" s="346" customFormat="1" ht="41.4" hidden="1" customHeight="1" x14ac:dyDescent="0.25">
      <c r="D261" s="1188" t="s">
        <v>250</v>
      </c>
      <c r="E261" s="1188"/>
      <c r="F261" s="1188"/>
      <c r="G261" s="1188"/>
      <c r="H261" s="349"/>
      <c r="I261" s="349"/>
      <c r="J261" s="349"/>
      <c r="K261" s="349"/>
      <c r="L261" s="349"/>
      <c r="M261" s="349"/>
      <c r="N261" s="349"/>
      <c r="O261" s="349"/>
      <c r="P261" s="349"/>
      <c r="Q261" s="1193" t="s">
        <v>264</v>
      </c>
      <c r="R261" s="1193"/>
      <c r="S261" s="1193"/>
      <c r="T261" s="1193"/>
      <c r="U261" s="1193"/>
      <c r="V261" s="1193"/>
      <c r="W261" s="1193"/>
      <c r="X261" s="1193"/>
      <c r="Y261" s="1193"/>
    </row>
    <row r="262" spans="4:30" s="346" customFormat="1" hidden="1" x14ac:dyDescent="0.25">
      <c r="D262" s="353"/>
      <c r="E262" s="349"/>
      <c r="F262" s="349"/>
      <c r="G262" s="349"/>
      <c r="H262" s="349"/>
      <c r="I262" s="349"/>
      <c r="J262" s="349"/>
      <c r="K262" s="349"/>
      <c r="L262" s="349"/>
      <c r="M262" s="349"/>
      <c r="N262" s="349"/>
      <c r="O262" s="349"/>
      <c r="P262" s="349"/>
      <c r="Q262" s="353"/>
      <c r="R262" s="349"/>
      <c r="S262" s="349"/>
    </row>
    <row r="263" spans="4:30" s="346" customFormat="1" hidden="1" x14ac:dyDescent="0.25">
      <c r="D263" s="1188" t="s">
        <v>251</v>
      </c>
      <c r="E263" s="1188"/>
      <c r="F263" s="1188"/>
      <c r="G263" s="1188"/>
      <c r="H263" s="349"/>
      <c r="I263" s="349"/>
      <c r="J263" s="349"/>
      <c r="K263" s="349"/>
      <c r="L263" s="349"/>
      <c r="M263" s="349"/>
      <c r="N263" s="349"/>
      <c r="O263" s="349"/>
      <c r="P263" s="349"/>
      <c r="Q263" s="1189" t="s">
        <v>252</v>
      </c>
      <c r="R263" s="1189"/>
      <c r="S263" s="1189"/>
      <c r="T263" s="1189"/>
      <c r="U263" s="1189"/>
      <c r="V263" s="1189"/>
      <c r="W263" s="1189"/>
      <c r="X263" s="1189"/>
      <c r="Y263" s="1189"/>
    </row>
    <row r="264" spans="4:30" s="346" customFormat="1" hidden="1" x14ac:dyDescent="0.25"/>
    <row r="265" spans="4:30" s="346" customFormat="1" hidden="1" x14ac:dyDescent="0.25">
      <c r="E265" s="1190" t="s">
        <v>534</v>
      </c>
      <c r="F265" s="1190"/>
      <c r="G265" s="1190"/>
      <c r="M265" s="346" t="s">
        <v>535</v>
      </c>
    </row>
    <row r="266" spans="4:30" s="346" customFormat="1" hidden="1" x14ac:dyDescent="0.25">
      <c r="E266" s="1191"/>
      <c r="F266" s="1191"/>
      <c r="M266" s="346" t="s">
        <v>622</v>
      </c>
    </row>
    <row r="267" spans="4:30" s="346" customFormat="1" hidden="1" x14ac:dyDescent="0.25">
      <c r="E267" s="358"/>
      <c r="M267" s="346" t="s">
        <v>623</v>
      </c>
    </row>
    <row r="268" spans="4:30" s="346" customFormat="1" hidden="1" x14ac:dyDescent="0.25">
      <c r="E268" s="358"/>
      <c r="M268" s="346" t="s">
        <v>536</v>
      </c>
    </row>
    <row r="269" spans="4:30" s="346" customFormat="1" hidden="1" x14ac:dyDescent="0.25">
      <c r="E269" s="358"/>
      <c r="M269" s="346" t="s">
        <v>537</v>
      </c>
    </row>
    <row r="270" spans="4:30" s="346" customFormat="1" hidden="1" x14ac:dyDescent="0.25">
      <c r="E270" s="358"/>
      <c r="M270" s="346" t="s">
        <v>538</v>
      </c>
    </row>
    <row r="271" spans="4:30" s="346" customFormat="1" hidden="1" x14ac:dyDescent="0.25">
      <c r="E271" s="358"/>
      <c r="M271" s="346" t="s">
        <v>539</v>
      </c>
    </row>
    <row r="272" spans="4:30" s="346" customFormat="1" hidden="1" x14ac:dyDescent="0.25">
      <c r="E272" s="358"/>
      <c r="M272" s="346" t="s">
        <v>540</v>
      </c>
    </row>
    <row r="273" spans="2:17" s="346" customFormat="1" hidden="1" x14ac:dyDescent="0.25">
      <c r="E273" s="358"/>
      <c r="M273" s="359" t="s">
        <v>627</v>
      </c>
      <c r="P273" s="346" t="s">
        <v>624</v>
      </c>
    </row>
    <row r="274" spans="2:17" s="346" customFormat="1" hidden="1" x14ac:dyDescent="0.25">
      <c r="E274" s="358"/>
      <c r="M274" s="346" t="s">
        <v>542</v>
      </c>
    </row>
    <row r="275" spans="2:17" s="346" customFormat="1" hidden="1" x14ac:dyDescent="0.25">
      <c r="E275" s="358"/>
      <c r="M275" s="346" t="s">
        <v>543</v>
      </c>
    </row>
    <row r="276" spans="2:17" s="346" customFormat="1" hidden="1" x14ac:dyDescent="0.25">
      <c r="E276" s="358"/>
      <c r="M276" s="346" t="s">
        <v>544</v>
      </c>
    </row>
    <row r="277" spans="2:17" s="346" customFormat="1" hidden="1" x14ac:dyDescent="0.25">
      <c r="E277" s="358"/>
      <c r="M277" s="359" t="s">
        <v>628</v>
      </c>
      <c r="P277" s="346" t="s">
        <v>625</v>
      </c>
    </row>
    <row r="278" spans="2:17" s="346" customFormat="1" hidden="1" x14ac:dyDescent="0.25">
      <c r="E278" s="360"/>
      <c r="M278" s="359" t="s">
        <v>629</v>
      </c>
      <c r="P278" s="346" t="s">
        <v>626</v>
      </c>
    </row>
    <row r="279" spans="2:17" s="346" customFormat="1" hidden="1" x14ac:dyDescent="0.25">
      <c r="E279" s="360" t="s">
        <v>159</v>
      </c>
      <c r="M279" s="346" t="s">
        <v>541</v>
      </c>
    </row>
    <row r="280" spans="2:17" s="346" customFormat="1" hidden="1" x14ac:dyDescent="0.25"/>
    <row r="281" spans="2:17" s="346" customFormat="1" hidden="1" x14ac:dyDescent="0.25">
      <c r="B281" s="1191" t="s">
        <v>545</v>
      </c>
      <c r="C281" s="1191"/>
      <c r="D281" s="1191"/>
      <c r="E281" s="1191"/>
      <c r="F281" s="1191"/>
      <c r="G281" s="1191"/>
      <c r="H281" s="1191"/>
      <c r="I281" s="1191"/>
      <c r="J281" s="1191"/>
      <c r="Q281" s="361">
        <f>E278</f>
        <v>0</v>
      </c>
    </row>
    <row r="282" spans="2:17" s="346" customFormat="1" hidden="1" x14ac:dyDescent="0.25">
      <c r="E282" s="1191" t="e">
        <f>LEFT(E278, FIND(" ", E278)-1)</f>
        <v>#VALUE!</v>
      </c>
      <c r="F282" s="1191"/>
      <c r="G282" s="1191"/>
      <c r="H282" s="1191"/>
      <c r="I282" s="1191"/>
      <c r="J282" s="1191"/>
    </row>
    <row r="283" spans="2:17" s="346" customFormat="1" hidden="1" x14ac:dyDescent="0.25">
      <c r="E283" s="346" t="str">
        <f>LEFT(E279, FIND(" ", E279)-1)</f>
        <v>*select</v>
      </c>
      <c r="H283" s="346" t="str">
        <f>E283</f>
        <v>*select</v>
      </c>
    </row>
    <row r="284" spans="2:17" s="346" customFormat="1" hidden="1" x14ac:dyDescent="0.25">
      <c r="E284" s="1176" t="e">
        <f>TRIM(MID(E279, FIND(" ", E279)+1, FIND("@", E279) - FIND(" ", E279) - 1))</f>
        <v>#VALUE!</v>
      </c>
      <c r="F284" s="1176"/>
    </row>
    <row r="285" spans="2:17" s="346" customFormat="1" hidden="1" x14ac:dyDescent="0.25">
      <c r="E285" s="362" t="str">
        <f>IFERROR(VALUE(E282),"")</f>
        <v/>
      </c>
      <c r="F285" s="362"/>
    </row>
    <row r="286" spans="2:17" hidden="1" x14ac:dyDescent="0.25"/>
    <row r="287" spans="2:17" hidden="1" x14ac:dyDescent="0.25"/>
    <row r="288" spans="2:17" hidden="1" x14ac:dyDescent="0.25"/>
    <row r="289" hidden="1" x14ac:dyDescent="0.25"/>
    <row r="290" hidden="1" x14ac:dyDescent="0.25"/>
    <row r="291" hidden="1" x14ac:dyDescent="0.25"/>
    <row r="292" hidden="1" x14ac:dyDescent="0.25"/>
    <row r="293" hidden="1" x14ac:dyDescent="0.25"/>
  </sheetData>
  <sheetProtection algorithmName="SHA-512" hashValue="/N77ZPMAOcIjZiVaGXQaaDcfxci9l3yqApkUwxU09fD3ZW4SKKJZp4teme2Zcj6L2KNbMWeZeXuK1xSPAqH6tg==" saltValue="Q0UsyEKlCDqCKTFzMMKaaA==" spinCount="100000" sheet="1" selectLockedCells="1"/>
  <mergeCells count="278">
    <mergeCell ref="D2:G4"/>
    <mergeCell ref="I2:AE4"/>
    <mergeCell ref="AF2:AI2"/>
    <mergeCell ref="A3:B5"/>
    <mergeCell ref="AF3:AI3"/>
    <mergeCell ref="AF4:AI4"/>
    <mergeCell ref="D5:AI5"/>
    <mergeCell ref="D11:AI11"/>
    <mergeCell ref="D12:J13"/>
    <mergeCell ref="K12:U13"/>
    <mergeCell ref="V12:Y12"/>
    <mergeCell ref="Z12:AI13"/>
    <mergeCell ref="V13:Y13"/>
    <mergeCell ref="D6:AI6"/>
    <mergeCell ref="I8:R8"/>
    <mergeCell ref="Z8:AI8"/>
    <mergeCell ref="I9:R9"/>
    <mergeCell ref="Z9:AI9"/>
    <mergeCell ref="Z21:AI23"/>
    <mergeCell ref="D22:J23"/>
    <mergeCell ref="D24:J24"/>
    <mergeCell ref="K24:U26"/>
    <mergeCell ref="V24:Y26"/>
    <mergeCell ref="Z24:AI26"/>
    <mergeCell ref="D25:J26"/>
    <mergeCell ref="D14:AI14"/>
    <mergeCell ref="K15:U17"/>
    <mergeCell ref="V15:Y17"/>
    <mergeCell ref="Z15:AI17"/>
    <mergeCell ref="D18:J19"/>
    <mergeCell ref="K18:U20"/>
    <mergeCell ref="V18:Y20"/>
    <mergeCell ref="Z18:AI20"/>
    <mergeCell ref="D20:J20"/>
    <mergeCell ref="D27:J27"/>
    <mergeCell ref="K27:U29"/>
    <mergeCell ref="V27:Y29"/>
    <mergeCell ref="D28:J29"/>
    <mergeCell ref="D30:J31"/>
    <mergeCell ref="K30:U32"/>
    <mergeCell ref="V30:Y32"/>
    <mergeCell ref="D32:J32"/>
    <mergeCell ref="D21:J21"/>
    <mergeCell ref="K21:U23"/>
    <mergeCell ref="V21:Y23"/>
    <mergeCell ref="D33:J33"/>
    <mergeCell ref="K33:U35"/>
    <mergeCell ref="V33:Y35"/>
    <mergeCell ref="Z33:AI35"/>
    <mergeCell ref="D34:J35"/>
    <mergeCell ref="D36:J36"/>
    <mergeCell ref="K36:U38"/>
    <mergeCell ref="Z36:AI38"/>
    <mergeCell ref="D37:J38"/>
    <mergeCell ref="V36:Y38"/>
    <mergeCell ref="D43:J44"/>
    <mergeCell ref="K43:U43"/>
    <mergeCell ref="V43:Y45"/>
    <mergeCell ref="Z43:AI45"/>
    <mergeCell ref="K44:U45"/>
    <mergeCell ref="D45:J45"/>
    <mergeCell ref="D39:J39"/>
    <mergeCell ref="K39:U41"/>
    <mergeCell ref="V39:Y41"/>
    <mergeCell ref="Z39:AI41"/>
    <mergeCell ref="D40:J41"/>
    <mergeCell ref="D42:AI42"/>
    <mergeCell ref="D49:J50"/>
    <mergeCell ref="K49:U49"/>
    <mergeCell ref="V49:X49"/>
    <mergeCell ref="Z49:AI51"/>
    <mergeCell ref="K50:U51"/>
    <mergeCell ref="V50:X50"/>
    <mergeCell ref="D51:J51"/>
    <mergeCell ref="V51:X51"/>
    <mergeCell ref="D46:J46"/>
    <mergeCell ref="K46:U46"/>
    <mergeCell ref="V46:Y48"/>
    <mergeCell ref="Z46:AI48"/>
    <mergeCell ref="D47:J48"/>
    <mergeCell ref="K47:U48"/>
    <mergeCell ref="V53:Y53"/>
    <mergeCell ref="K55:N55"/>
    <mergeCell ref="O55:P55"/>
    <mergeCell ref="Q55:U55"/>
    <mergeCell ref="V55:Y55"/>
    <mergeCell ref="D52:AI52"/>
    <mergeCell ref="D53:J53"/>
    <mergeCell ref="K53:N54"/>
    <mergeCell ref="O53:P53"/>
    <mergeCell ref="Q53:U53"/>
    <mergeCell ref="Z53:AI55"/>
    <mergeCell ref="O54:P54"/>
    <mergeCell ref="Q54:U54"/>
    <mergeCell ref="V54:Y54"/>
    <mergeCell ref="D56:J56"/>
    <mergeCell ref="K56:N57"/>
    <mergeCell ref="O56:P56"/>
    <mergeCell ref="Q56:U56"/>
    <mergeCell ref="V56:X56"/>
    <mergeCell ref="Z56:AI58"/>
    <mergeCell ref="D57:J58"/>
    <mergeCell ref="O57:P57"/>
    <mergeCell ref="Q57:U57"/>
    <mergeCell ref="Z59:AI61"/>
    <mergeCell ref="D60:J61"/>
    <mergeCell ref="K60:P61"/>
    <mergeCell ref="Q60:U61"/>
    <mergeCell ref="V60:X61"/>
    <mergeCell ref="Y60:Y61"/>
    <mergeCell ref="K58:N58"/>
    <mergeCell ref="O58:P58"/>
    <mergeCell ref="Q58:U58"/>
    <mergeCell ref="V58:X58"/>
    <mergeCell ref="D59:J59"/>
    <mergeCell ref="K59:P59"/>
    <mergeCell ref="Q59:U59"/>
    <mergeCell ref="V59:X59"/>
    <mergeCell ref="K66:O67"/>
    <mergeCell ref="P66:U67"/>
    <mergeCell ref="D70:AI70"/>
    <mergeCell ref="D62:J62"/>
    <mergeCell ref="K62:U64"/>
    <mergeCell ref="V62:Y64"/>
    <mergeCell ref="Z62:AI64"/>
    <mergeCell ref="D63:J64"/>
    <mergeCell ref="D65:J66"/>
    <mergeCell ref="K65:O65"/>
    <mergeCell ref="P65:U65"/>
    <mergeCell ref="V65:Y67"/>
    <mergeCell ref="Z65:AI67"/>
    <mergeCell ref="E100:O100"/>
    <mergeCell ref="P100:X100"/>
    <mergeCell ref="Y100:AH100"/>
    <mergeCell ref="E102:H103"/>
    <mergeCell ref="I102:L102"/>
    <mergeCell ref="Q102:W103"/>
    <mergeCell ref="Z102:AG102"/>
    <mergeCell ref="F95:R95"/>
    <mergeCell ref="T95:AH95"/>
    <mergeCell ref="E111:AH112"/>
    <mergeCell ref="D113:AI113"/>
    <mergeCell ref="K123:T124"/>
    <mergeCell ref="AA123:AI124"/>
    <mergeCell ref="E141:F141"/>
    <mergeCell ref="D123:J123"/>
    <mergeCell ref="E104:G104"/>
    <mergeCell ref="I104:L104"/>
    <mergeCell ref="Z104:AH105"/>
    <mergeCell ref="Z106:AG106"/>
    <mergeCell ref="Q107:S107"/>
    <mergeCell ref="AA119:AI120"/>
    <mergeCell ref="E142:F142"/>
    <mergeCell ref="K122:T122"/>
    <mergeCell ref="D157:G157"/>
    <mergeCell ref="D158:F158"/>
    <mergeCell ref="D162:G162"/>
    <mergeCell ref="D163:G163"/>
    <mergeCell ref="AA121:AI122"/>
    <mergeCell ref="K119:T119"/>
    <mergeCell ref="V121:Z121"/>
    <mergeCell ref="K120:T121"/>
    <mergeCell ref="D165:F165"/>
    <mergeCell ref="Q165:S165"/>
    <mergeCell ref="E144:F144"/>
    <mergeCell ref="E145:G145"/>
    <mergeCell ref="E148:H148"/>
    <mergeCell ref="E149:H149"/>
    <mergeCell ref="D155:F155"/>
    <mergeCell ref="D156:F156"/>
    <mergeCell ref="D174:G174"/>
    <mergeCell ref="Q174:U174"/>
    <mergeCell ref="D176:F176"/>
    <mergeCell ref="Q176:T176"/>
    <mergeCell ref="D178:I178"/>
    <mergeCell ref="Q178:W178"/>
    <mergeCell ref="D168:F168"/>
    <mergeCell ref="Q168:T168"/>
    <mergeCell ref="D170:F170"/>
    <mergeCell ref="Q170:U170"/>
    <mergeCell ref="D172:H172"/>
    <mergeCell ref="Q172:AF172"/>
    <mergeCell ref="D184:H184"/>
    <mergeCell ref="D186:H186"/>
    <mergeCell ref="Q186:Y186"/>
    <mergeCell ref="D188:F188"/>
    <mergeCell ref="Q188:Y188"/>
    <mergeCell ref="D190:G190"/>
    <mergeCell ref="Q190:S190"/>
    <mergeCell ref="D180:F180"/>
    <mergeCell ref="Q180:W180"/>
    <mergeCell ref="D181:J181"/>
    <mergeCell ref="D182:G183"/>
    <mergeCell ref="Q182:W182"/>
    <mergeCell ref="Q183:X183"/>
    <mergeCell ref="D198:K198"/>
    <mergeCell ref="Q198:AA198"/>
    <mergeCell ref="D199:F199"/>
    <mergeCell ref="Q199:W199"/>
    <mergeCell ref="D202:I202"/>
    <mergeCell ref="Q202:V202"/>
    <mergeCell ref="D192:F192"/>
    <mergeCell ref="Q192:Y192"/>
    <mergeCell ref="D194:G194"/>
    <mergeCell ref="Q194:V194"/>
    <mergeCell ref="D196:H196"/>
    <mergeCell ref="Q196:Y196"/>
    <mergeCell ref="D210:H210"/>
    <mergeCell ref="Q210:X210"/>
    <mergeCell ref="D212:J212"/>
    <mergeCell ref="Q212:W212"/>
    <mergeCell ref="D214:G214"/>
    <mergeCell ref="Q214:Y214"/>
    <mergeCell ref="D204:H204"/>
    <mergeCell ref="Q204:V204"/>
    <mergeCell ref="D205:I206"/>
    <mergeCell ref="Q206:Y206"/>
    <mergeCell ref="D208:I208"/>
    <mergeCell ref="Q208:X208"/>
    <mergeCell ref="D222:H222"/>
    <mergeCell ref="Q222:Y222"/>
    <mergeCell ref="D224:H224"/>
    <mergeCell ref="Q224:Y224"/>
    <mergeCell ref="D226:H226"/>
    <mergeCell ref="Q226:Z227"/>
    <mergeCell ref="D216:H216"/>
    <mergeCell ref="Q216:Y216"/>
    <mergeCell ref="D218:J218"/>
    <mergeCell ref="Q218:X218"/>
    <mergeCell ref="D220:I220"/>
    <mergeCell ref="Q220:X220"/>
    <mergeCell ref="D234:J234"/>
    <mergeCell ref="Q234:W234"/>
    <mergeCell ref="D236:I236"/>
    <mergeCell ref="Q236:X236"/>
    <mergeCell ref="D238:I238"/>
    <mergeCell ref="Q238:W238"/>
    <mergeCell ref="D228:H228"/>
    <mergeCell ref="Q228:W228"/>
    <mergeCell ref="D230:H230"/>
    <mergeCell ref="Q230:X230"/>
    <mergeCell ref="D233:H233"/>
    <mergeCell ref="Q233:V233"/>
    <mergeCell ref="Q246:W246"/>
    <mergeCell ref="D248:H248"/>
    <mergeCell ref="Q248:Y248"/>
    <mergeCell ref="D250:I250"/>
    <mergeCell ref="Q250:X250"/>
    <mergeCell ref="D240:I240"/>
    <mergeCell ref="Q240:Y240"/>
    <mergeCell ref="D242:H242"/>
    <mergeCell ref="Q242:Y242"/>
    <mergeCell ref="D244:H244"/>
    <mergeCell ref="Q244:X244"/>
    <mergeCell ref="E284:F284"/>
    <mergeCell ref="E9:H9"/>
    <mergeCell ref="E8:H8"/>
    <mergeCell ref="D16:J16"/>
    <mergeCell ref="D54:J55"/>
    <mergeCell ref="D263:G263"/>
    <mergeCell ref="Q263:Y263"/>
    <mergeCell ref="E265:G265"/>
    <mergeCell ref="E266:F266"/>
    <mergeCell ref="B281:J281"/>
    <mergeCell ref="E282:J282"/>
    <mergeCell ref="D258:H258"/>
    <mergeCell ref="Q258:X258"/>
    <mergeCell ref="D259:G259"/>
    <mergeCell ref="Q259:AD260"/>
    <mergeCell ref="D261:G261"/>
    <mergeCell ref="Q261:Y261"/>
    <mergeCell ref="D252:I252"/>
    <mergeCell ref="Q252:V252"/>
    <mergeCell ref="D254:H254"/>
    <mergeCell ref="Q254:Y254"/>
    <mergeCell ref="D256:I256"/>
    <mergeCell ref="Q256:Y256"/>
    <mergeCell ref="D246:J246"/>
  </mergeCells>
  <conditionalFormatting sqref="V36">
    <cfRule type="expression" dxfId="47" priority="47">
      <formula>AND(TRIM($E$238)="ACH", --LEFT($V$36, FIND(" ", $V$36)-1)&lt;=2.5)</formula>
    </cfRule>
    <cfRule type="expression" dxfId="46" priority="46">
      <formula>AND(TRIM($E$238)="ACH", ISNUMBER(--LEFT($V$36,FIND(" ",$V$36)-1)), --LEFT($V$36, FIND(" ", $V$36)-1)&lt;=2.5)</formula>
    </cfRule>
    <cfRule type="expression" dxfId="45" priority="48">
      <formula>AND(TRIM($H$283)="ACH", --LEFT($V$36, FIND(" ", $V$36)-1)&gt;2.5)</formula>
    </cfRule>
    <cfRule type="expression" dxfId="44" priority="45">
      <formula>AND(TRIM($E$283)="ACH", ISNUMBER(--LEFT($V$36,FIND(" ",$V$36)-1)), --LEFT($V$36,FIND(" ",$V$36)-1)&lt;2.5)</formula>
    </cfRule>
    <cfRule type="expression" dxfId="43" priority="44">
      <formula>AND(TRIM($H$283)="NLA", ISNUMBER(--LEFT($V$36,FIND(" ",$V$36)-1)), --LEFT($V$36,FIND(" ",$V$36)-1)&lt;1.2)</formula>
    </cfRule>
    <cfRule type="expression" dxfId="42" priority="42">
      <formula>AND(TRIM($H$283)="NLR", ISNUMBER(--LEFT($V$36,FIND(" ",$V$36)-1)), --LEFT($V$36,FIND(" ",$V$36)-1)&lt;0.89)</formula>
    </cfRule>
    <cfRule type="expression" dxfId="41" priority="41">
      <formula>AND(TRIM($H$283)="NLR", ISNUMBER(--LEFT($V$36,FIND(" ",$V$36)-1)), --LEFT($V$36,FIND(" ",$V$36)-1)&gt;0.89)</formula>
    </cfRule>
    <cfRule type="expression" dxfId="40" priority="43">
      <formula>AND(TRIM($H$283)="NLA", ISNUMBER(--LEFT($V$36,FIND(" ",$V$36)-1)), --LEFT($V$36,FIND(" ",$V$36)-1)&gt;1.2)</formula>
    </cfRule>
  </conditionalFormatting>
  <conditionalFormatting sqref="V15:Y17">
    <cfRule type="expression" dxfId="39" priority="40">
      <formula>ISNUMBER(V15)*(V15 &lt; E266)</formula>
    </cfRule>
    <cfRule type="expression" dxfId="38" priority="39">
      <formula>ISNUMBER(V15)*(V15 &gt; E266)</formula>
    </cfRule>
  </conditionalFormatting>
  <conditionalFormatting sqref="V18:Y20">
    <cfRule type="expression" dxfId="37" priority="38">
      <formula>V18 = E267</formula>
    </cfRule>
    <cfRule type="expression" dxfId="36" priority="37">
      <formula>V18 &gt; E267</formula>
    </cfRule>
    <cfRule type="expression" dxfId="35" priority="36">
      <formula>V18 &lt; E267</formula>
    </cfRule>
  </conditionalFormatting>
  <conditionalFormatting sqref="V21:Y23">
    <cfRule type="expression" dxfId="34" priority="35">
      <formula>V21=E268</formula>
    </cfRule>
    <cfRule type="expression" dxfId="33" priority="34">
      <formula>V21&gt;E268</formula>
    </cfRule>
    <cfRule type="expression" dxfId="32" priority="33">
      <formula>V21&lt;E268</formula>
    </cfRule>
  </conditionalFormatting>
  <conditionalFormatting sqref="V24:Y26">
    <cfRule type="expression" dxfId="31" priority="30">
      <formula>V24&lt;E269</formula>
    </cfRule>
    <cfRule type="expression" dxfId="30" priority="29">
      <formula>V24&gt;E269</formula>
    </cfRule>
    <cfRule type="expression" dxfId="29" priority="32">
      <formula>V24=E269</formula>
    </cfRule>
  </conditionalFormatting>
  <conditionalFormatting sqref="V27:Y29">
    <cfRule type="expression" dxfId="28" priority="27">
      <formula>V27&gt;E270</formula>
    </cfRule>
    <cfRule type="expression" dxfId="27" priority="28">
      <formula>V27=E270</formula>
    </cfRule>
    <cfRule type="expression" dxfId="26" priority="26">
      <formula>V27&lt;E270</formula>
    </cfRule>
  </conditionalFormatting>
  <conditionalFormatting sqref="V30:Y32">
    <cfRule type="expression" dxfId="25" priority="25">
      <formula>V30=E271</formula>
    </cfRule>
    <cfRule type="expression" dxfId="24" priority="24">
      <formula>V30&lt;E271</formula>
    </cfRule>
    <cfRule type="expression" dxfId="23" priority="23">
      <formula>V30&gt;E271</formula>
    </cfRule>
  </conditionalFormatting>
  <conditionalFormatting sqref="V33:Y35">
    <cfRule type="expression" dxfId="22" priority="20">
      <formula>V33&lt;E272</formula>
    </cfRule>
    <cfRule type="expression" dxfId="21" priority="21">
      <formula>V33&gt;E272</formula>
    </cfRule>
    <cfRule type="expression" dxfId="20" priority="19">
      <formula>V33=E272</formula>
    </cfRule>
  </conditionalFormatting>
  <conditionalFormatting sqref="V39:Y41">
    <cfRule type="expression" dxfId="19" priority="18">
      <formula>V39&gt;E274</formula>
    </cfRule>
    <cfRule type="expression" dxfId="18" priority="17">
      <formula>V39&lt;E274</formula>
    </cfRule>
    <cfRule type="expression" dxfId="17" priority="12">
      <formula>V39=E274</formula>
    </cfRule>
  </conditionalFormatting>
  <conditionalFormatting sqref="V43:Y45">
    <cfRule type="expression" dxfId="16" priority="16">
      <formula>V43&gt;E275</formula>
    </cfRule>
    <cfRule type="expression" dxfId="15" priority="15">
      <formula>V43&lt;E275</formula>
    </cfRule>
    <cfRule type="expression" dxfId="14" priority="11">
      <formula>V43=E275</formula>
    </cfRule>
  </conditionalFormatting>
  <conditionalFormatting sqref="V46:Y48">
    <cfRule type="expression" dxfId="13" priority="14">
      <formula>V46&lt;E276</formula>
    </cfRule>
    <cfRule type="expression" dxfId="12" priority="13">
      <formula>V46&gt;E276</formula>
    </cfRule>
    <cfRule type="expression" dxfId="11" priority="10">
      <formula>V46=E276</formula>
    </cfRule>
  </conditionalFormatting>
  <conditionalFormatting sqref="Y49">
    <cfRule type="expression" dxfId="10" priority="9">
      <formula>Y49&gt;E273</formula>
    </cfRule>
    <cfRule type="expression" dxfId="9" priority="8">
      <formula>Y49=273</formula>
    </cfRule>
    <cfRule type="expression" dxfId="8" priority="7">
      <formula>Y49&lt;E273</formula>
    </cfRule>
  </conditionalFormatting>
  <conditionalFormatting sqref="Y50:Y51">
    <cfRule type="expression" dxfId="7" priority="2">
      <formula>Y50&gt;E277</formula>
    </cfRule>
    <cfRule type="expression" dxfId="6" priority="1">
      <formula>Y50&lt;E277</formula>
    </cfRule>
    <cfRule type="expression" dxfId="5" priority="3">
      <formula>Y50=E277</formula>
    </cfRule>
  </conditionalFormatting>
  <dataValidations count="2">
    <dataValidation type="list" allowBlank="1" showInputMessage="1" showErrorMessage="1" sqref="I9" xr:uid="{2575EB34-CC65-49A5-B3F2-4A6A4A5C84F0}">
      <formula1>$D$161:$D$163</formula1>
    </dataValidation>
    <dataValidation type="list" allowBlank="1" showInputMessage="1" showErrorMessage="1" sqref="Z9" xr:uid="{5A3DF303-057D-4EF2-B2DC-E0854FA7D5CB}">
      <formula1>$D$155:$D$158</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01" r:id="rId3" name="Check Box 1">
              <controlPr defaultSize="0" autoFill="0" autoLine="0" autoPict="0">
                <anchor moveWithCells="1">
                  <from>
                    <xdr:col>25</xdr:col>
                    <xdr:colOff>38100</xdr:colOff>
                    <xdr:row>42</xdr:row>
                    <xdr:rowOff>152400</xdr:rowOff>
                  </from>
                  <to>
                    <xdr:col>34</xdr:col>
                    <xdr:colOff>160020</xdr:colOff>
                    <xdr:row>44</xdr:row>
                    <xdr:rowOff>22860</xdr:rowOff>
                  </to>
                </anchor>
              </controlPr>
            </control>
          </mc:Choice>
        </mc:AlternateContent>
        <mc:AlternateContent xmlns:mc="http://schemas.openxmlformats.org/markup-compatibility/2006">
          <mc:Choice Requires="x14">
            <control shapeId="102402" r:id="rId4" name="Check Box 2">
              <controlPr defaultSize="0" autoFill="0" autoLine="0" autoPict="0" macro="[0]!ShowMessage_NotAsSpecified">
                <anchor moveWithCells="1">
                  <from>
                    <xdr:col>25</xdr:col>
                    <xdr:colOff>38100</xdr:colOff>
                    <xdr:row>43</xdr:row>
                    <xdr:rowOff>137160</xdr:rowOff>
                  </from>
                  <to>
                    <xdr:col>34</xdr:col>
                    <xdr:colOff>129540</xdr:colOff>
                    <xdr:row>45</xdr:row>
                    <xdr:rowOff>7620</xdr:rowOff>
                  </to>
                </anchor>
              </controlPr>
            </control>
          </mc:Choice>
        </mc:AlternateContent>
        <mc:AlternateContent xmlns:mc="http://schemas.openxmlformats.org/markup-compatibility/2006">
          <mc:Choice Requires="x14">
            <control shapeId="102403" r:id="rId5" name="Check Box 3">
              <controlPr defaultSize="0" autoFill="0" autoLine="0" autoPict="0" macro="[0]!ShowMessage_NotAsSpecified">
                <anchor moveWithCells="1">
                  <from>
                    <xdr:col>29</xdr:col>
                    <xdr:colOff>137160</xdr:colOff>
                    <xdr:row>42</xdr:row>
                    <xdr:rowOff>144780</xdr:rowOff>
                  </from>
                  <to>
                    <xdr:col>34</xdr:col>
                    <xdr:colOff>1188720</xdr:colOff>
                    <xdr:row>44</xdr:row>
                    <xdr:rowOff>22860</xdr:rowOff>
                  </to>
                </anchor>
              </controlPr>
            </control>
          </mc:Choice>
        </mc:AlternateContent>
        <mc:AlternateContent xmlns:mc="http://schemas.openxmlformats.org/markup-compatibility/2006">
          <mc:Choice Requires="x14">
            <control shapeId="102404" r:id="rId6" name="Check Box 4">
              <controlPr defaultSize="0" autoFill="0" autoLine="0" autoPict="0" macro="[0]!ShowMessage_NotAsSpecified">
                <anchor moveWithCells="1">
                  <from>
                    <xdr:col>29</xdr:col>
                    <xdr:colOff>137160</xdr:colOff>
                    <xdr:row>43</xdr:row>
                    <xdr:rowOff>137160</xdr:rowOff>
                  </from>
                  <to>
                    <xdr:col>34</xdr:col>
                    <xdr:colOff>1188720</xdr:colOff>
                    <xdr:row>45</xdr:row>
                    <xdr:rowOff>7620</xdr:rowOff>
                  </to>
                </anchor>
              </controlPr>
            </control>
          </mc:Choice>
        </mc:AlternateContent>
        <mc:AlternateContent xmlns:mc="http://schemas.openxmlformats.org/markup-compatibility/2006">
          <mc:Choice Requires="x14">
            <control shapeId="102405" r:id="rId7" name="Check Box 5">
              <controlPr defaultSize="0" autoFill="0" autoLine="0" autoPict="0">
                <anchor moveWithCells="1">
                  <from>
                    <xdr:col>7</xdr:col>
                    <xdr:colOff>22860</xdr:colOff>
                    <xdr:row>73</xdr:row>
                    <xdr:rowOff>144780</xdr:rowOff>
                  </from>
                  <to>
                    <xdr:col>9</xdr:col>
                    <xdr:colOff>419100</xdr:colOff>
                    <xdr:row>75</xdr:row>
                    <xdr:rowOff>22860</xdr:rowOff>
                  </to>
                </anchor>
              </controlPr>
            </control>
          </mc:Choice>
        </mc:AlternateContent>
        <mc:AlternateContent xmlns:mc="http://schemas.openxmlformats.org/markup-compatibility/2006">
          <mc:Choice Requires="x14">
            <control shapeId="102406" r:id="rId8" name="Check Box 6">
              <controlPr defaultSize="0" autoFill="0" autoLine="0" autoPict="0">
                <anchor moveWithCells="1">
                  <from>
                    <xdr:col>14</xdr:col>
                    <xdr:colOff>198120</xdr:colOff>
                    <xdr:row>73</xdr:row>
                    <xdr:rowOff>144780</xdr:rowOff>
                  </from>
                  <to>
                    <xdr:col>21</xdr:col>
                    <xdr:colOff>381000</xdr:colOff>
                    <xdr:row>75</xdr:row>
                    <xdr:rowOff>22860</xdr:rowOff>
                  </to>
                </anchor>
              </controlPr>
            </control>
          </mc:Choice>
        </mc:AlternateContent>
        <mc:AlternateContent xmlns:mc="http://schemas.openxmlformats.org/markup-compatibility/2006">
          <mc:Choice Requires="x14">
            <control shapeId="102407" r:id="rId9" name="Check Box 7">
              <controlPr defaultSize="0" autoFill="0" autoLine="0" autoPict="0">
                <anchor moveWithCells="1">
                  <from>
                    <xdr:col>19</xdr:col>
                    <xdr:colOff>137160</xdr:colOff>
                    <xdr:row>73</xdr:row>
                    <xdr:rowOff>144780</xdr:rowOff>
                  </from>
                  <to>
                    <xdr:col>24</xdr:col>
                    <xdr:colOff>624840</xdr:colOff>
                    <xdr:row>75</xdr:row>
                    <xdr:rowOff>22860</xdr:rowOff>
                  </to>
                </anchor>
              </controlPr>
            </control>
          </mc:Choice>
        </mc:AlternateContent>
        <mc:AlternateContent xmlns:mc="http://schemas.openxmlformats.org/markup-compatibility/2006">
          <mc:Choice Requires="x14">
            <control shapeId="102408" r:id="rId10" name="Check Box 8">
              <controlPr defaultSize="0" autoFill="0" autoLine="0" autoPict="0">
                <anchor moveWithCells="1">
                  <from>
                    <xdr:col>9</xdr:col>
                    <xdr:colOff>76200</xdr:colOff>
                    <xdr:row>73</xdr:row>
                    <xdr:rowOff>144780</xdr:rowOff>
                  </from>
                  <to>
                    <xdr:col>16</xdr:col>
                    <xdr:colOff>213360</xdr:colOff>
                    <xdr:row>75</xdr:row>
                    <xdr:rowOff>30480</xdr:rowOff>
                  </to>
                </anchor>
              </controlPr>
            </control>
          </mc:Choice>
        </mc:AlternateContent>
        <mc:AlternateContent xmlns:mc="http://schemas.openxmlformats.org/markup-compatibility/2006">
          <mc:Choice Requires="x14">
            <control shapeId="102409" r:id="rId11" name="Check Box 9">
              <controlPr defaultSize="0" autoFill="0" autoLine="0" autoPict="0">
                <anchor moveWithCells="1">
                  <from>
                    <xdr:col>24</xdr:col>
                    <xdr:colOff>312420</xdr:colOff>
                    <xdr:row>73</xdr:row>
                    <xdr:rowOff>137160</xdr:rowOff>
                  </from>
                  <to>
                    <xdr:col>34</xdr:col>
                    <xdr:colOff>220980</xdr:colOff>
                    <xdr:row>75</xdr:row>
                    <xdr:rowOff>15240</xdr:rowOff>
                  </to>
                </anchor>
              </controlPr>
            </control>
          </mc:Choice>
        </mc:AlternateContent>
        <mc:AlternateContent xmlns:mc="http://schemas.openxmlformats.org/markup-compatibility/2006">
          <mc:Choice Requires="x14">
            <control shapeId="102410" r:id="rId12" name="Check Box 10">
              <controlPr defaultSize="0" autoFill="0" autoLine="0" autoPict="0">
                <anchor moveWithCells="1">
                  <from>
                    <xdr:col>4</xdr:col>
                    <xdr:colOff>7620</xdr:colOff>
                    <xdr:row>79</xdr:row>
                    <xdr:rowOff>152400</xdr:rowOff>
                  </from>
                  <to>
                    <xdr:col>5</xdr:col>
                    <xdr:colOff>106680</xdr:colOff>
                    <xdr:row>81</xdr:row>
                    <xdr:rowOff>7620</xdr:rowOff>
                  </to>
                </anchor>
              </controlPr>
            </control>
          </mc:Choice>
        </mc:AlternateContent>
        <mc:AlternateContent xmlns:mc="http://schemas.openxmlformats.org/markup-compatibility/2006">
          <mc:Choice Requires="x14">
            <control shapeId="102411" r:id="rId13" name="Check Box 11">
              <controlPr defaultSize="0" autoFill="0" autoLine="0" autoPict="0">
                <anchor moveWithCells="1">
                  <from>
                    <xdr:col>4</xdr:col>
                    <xdr:colOff>7620</xdr:colOff>
                    <xdr:row>81</xdr:row>
                    <xdr:rowOff>152400</xdr:rowOff>
                  </from>
                  <to>
                    <xdr:col>5</xdr:col>
                    <xdr:colOff>106680</xdr:colOff>
                    <xdr:row>83</xdr:row>
                    <xdr:rowOff>7620</xdr:rowOff>
                  </to>
                </anchor>
              </controlPr>
            </control>
          </mc:Choice>
        </mc:AlternateContent>
        <mc:AlternateContent xmlns:mc="http://schemas.openxmlformats.org/markup-compatibility/2006">
          <mc:Choice Requires="x14">
            <control shapeId="102412" r:id="rId14" name="Check Box 12">
              <controlPr defaultSize="0" autoFill="0" autoLine="0" autoPict="0">
                <anchor moveWithCells="1">
                  <from>
                    <xdr:col>4</xdr:col>
                    <xdr:colOff>7620</xdr:colOff>
                    <xdr:row>82</xdr:row>
                    <xdr:rowOff>152400</xdr:rowOff>
                  </from>
                  <to>
                    <xdr:col>5</xdr:col>
                    <xdr:colOff>106680</xdr:colOff>
                    <xdr:row>84</xdr:row>
                    <xdr:rowOff>7620</xdr:rowOff>
                  </to>
                </anchor>
              </controlPr>
            </control>
          </mc:Choice>
        </mc:AlternateContent>
        <mc:AlternateContent xmlns:mc="http://schemas.openxmlformats.org/markup-compatibility/2006">
          <mc:Choice Requires="x14">
            <control shapeId="102413" r:id="rId15" name="Check Box 13">
              <controlPr defaultSize="0" autoFill="0" autoLine="0" autoPict="0">
                <anchor moveWithCells="1">
                  <from>
                    <xdr:col>4</xdr:col>
                    <xdr:colOff>7620</xdr:colOff>
                    <xdr:row>83</xdr:row>
                    <xdr:rowOff>152400</xdr:rowOff>
                  </from>
                  <to>
                    <xdr:col>5</xdr:col>
                    <xdr:colOff>106680</xdr:colOff>
                    <xdr:row>85</xdr:row>
                    <xdr:rowOff>7620</xdr:rowOff>
                  </to>
                </anchor>
              </controlPr>
            </control>
          </mc:Choice>
        </mc:AlternateContent>
        <mc:AlternateContent xmlns:mc="http://schemas.openxmlformats.org/markup-compatibility/2006">
          <mc:Choice Requires="x14">
            <control shapeId="102414" r:id="rId16" name="Check Box 14">
              <controlPr defaultSize="0" autoFill="0" autoLine="0" autoPict="0">
                <anchor moveWithCells="1">
                  <from>
                    <xdr:col>4</xdr:col>
                    <xdr:colOff>7620</xdr:colOff>
                    <xdr:row>84</xdr:row>
                    <xdr:rowOff>152400</xdr:rowOff>
                  </from>
                  <to>
                    <xdr:col>5</xdr:col>
                    <xdr:colOff>106680</xdr:colOff>
                    <xdr:row>86</xdr:row>
                    <xdr:rowOff>7620</xdr:rowOff>
                  </to>
                </anchor>
              </controlPr>
            </control>
          </mc:Choice>
        </mc:AlternateContent>
        <mc:AlternateContent xmlns:mc="http://schemas.openxmlformats.org/markup-compatibility/2006">
          <mc:Choice Requires="x14">
            <control shapeId="102415" r:id="rId17" name="Check Box 15">
              <controlPr defaultSize="0" autoFill="0" autoLine="0" autoPict="0">
                <anchor moveWithCells="1">
                  <from>
                    <xdr:col>4</xdr:col>
                    <xdr:colOff>0</xdr:colOff>
                    <xdr:row>85</xdr:row>
                    <xdr:rowOff>144780</xdr:rowOff>
                  </from>
                  <to>
                    <xdr:col>5</xdr:col>
                    <xdr:colOff>99060</xdr:colOff>
                    <xdr:row>87</xdr:row>
                    <xdr:rowOff>0</xdr:rowOff>
                  </to>
                </anchor>
              </controlPr>
            </control>
          </mc:Choice>
        </mc:AlternateContent>
        <mc:AlternateContent xmlns:mc="http://schemas.openxmlformats.org/markup-compatibility/2006">
          <mc:Choice Requires="x14">
            <control shapeId="102416" r:id="rId18" name="Check Box 16">
              <controlPr defaultSize="0" autoFill="0" autoLine="0" autoPict="0">
                <anchor moveWithCells="1">
                  <from>
                    <xdr:col>4</xdr:col>
                    <xdr:colOff>0</xdr:colOff>
                    <xdr:row>86</xdr:row>
                    <xdr:rowOff>144780</xdr:rowOff>
                  </from>
                  <to>
                    <xdr:col>5</xdr:col>
                    <xdr:colOff>99060</xdr:colOff>
                    <xdr:row>88</xdr:row>
                    <xdr:rowOff>0</xdr:rowOff>
                  </to>
                </anchor>
              </controlPr>
            </control>
          </mc:Choice>
        </mc:AlternateContent>
        <mc:AlternateContent xmlns:mc="http://schemas.openxmlformats.org/markup-compatibility/2006">
          <mc:Choice Requires="x14">
            <control shapeId="102417" r:id="rId19" name="Check Box 17">
              <controlPr defaultSize="0" autoFill="0" autoLine="0" autoPict="0">
                <anchor moveWithCells="1">
                  <from>
                    <xdr:col>4</xdr:col>
                    <xdr:colOff>30480</xdr:colOff>
                    <xdr:row>93</xdr:row>
                    <xdr:rowOff>7620</xdr:rowOff>
                  </from>
                  <to>
                    <xdr:col>5</xdr:col>
                    <xdr:colOff>160020</xdr:colOff>
                    <xdr:row>94</xdr:row>
                    <xdr:rowOff>38100</xdr:rowOff>
                  </to>
                </anchor>
              </controlPr>
            </control>
          </mc:Choice>
        </mc:AlternateContent>
        <mc:AlternateContent xmlns:mc="http://schemas.openxmlformats.org/markup-compatibility/2006">
          <mc:Choice Requires="x14">
            <control shapeId="102418" r:id="rId20" name="Check Box 18">
              <controlPr defaultSize="0" autoFill="0" autoLine="0" autoPict="0">
                <anchor moveWithCells="1">
                  <from>
                    <xdr:col>4</xdr:col>
                    <xdr:colOff>30480</xdr:colOff>
                    <xdr:row>93</xdr:row>
                    <xdr:rowOff>182880</xdr:rowOff>
                  </from>
                  <to>
                    <xdr:col>5</xdr:col>
                    <xdr:colOff>160020</xdr:colOff>
                    <xdr:row>95</xdr:row>
                    <xdr:rowOff>45720</xdr:rowOff>
                  </to>
                </anchor>
              </controlPr>
            </control>
          </mc:Choice>
        </mc:AlternateContent>
        <mc:AlternateContent xmlns:mc="http://schemas.openxmlformats.org/markup-compatibility/2006">
          <mc:Choice Requires="x14">
            <control shapeId="102419" r:id="rId21" name="Check Box 19">
              <controlPr defaultSize="0" autoFill="0" autoLine="0" autoPict="0">
                <anchor moveWithCells="1">
                  <from>
                    <xdr:col>9</xdr:col>
                    <xdr:colOff>236220</xdr:colOff>
                    <xdr:row>96</xdr:row>
                    <xdr:rowOff>152400</xdr:rowOff>
                  </from>
                  <to>
                    <xdr:col>16</xdr:col>
                    <xdr:colOff>99060</xdr:colOff>
                    <xdr:row>98</xdr:row>
                    <xdr:rowOff>22860</xdr:rowOff>
                  </to>
                </anchor>
              </controlPr>
            </control>
          </mc:Choice>
        </mc:AlternateContent>
        <mc:AlternateContent xmlns:mc="http://schemas.openxmlformats.org/markup-compatibility/2006">
          <mc:Choice Requires="x14">
            <control shapeId="102420" r:id="rId22" name="Check Box 20">
              <controlPr defaultSize="0" autoFill="0" autoLine="0" autoPict="0">
                <anchor moveWithCells="1">
                  <from>
                    <xdr:col>12</xdr:col>
                    <xdr:colOff>38100</xdr:colOff>
                    <xdr:row>95</xdr:row>
                    <xdr:rowOff>114300</xdr:rowOff>
                  </from>
                  <to>
                    <xdr:col>13</xdr:col>
                    <xdr:colOff>167640</xdr:colOff>
                    <xdr:row>96</xdr:row>
                    <xdr:rowOff>160020</xdr:rowOff>
                  </to>
                </anchor>
              </controlPr>
            </control>
          </mc:Choice>
        </mc:AlternateContent>
        <mc:AlternateContent xmlns:mc="http://schemas.openxmlformats.org/markup-compatibility/2006">
          <mc:Choice Requires="x14">
            <control shapeId="102421" r:id="rId23" name="Check Box 21">
              <controlPr defaultSize="0" autoFill="0" autoLine="0" autoPict="0">
                <anchor moveWithCells="1">
                  <from>
                    <xdr:col>22</xdr:col>
                    <xdr:colOff>38100</xdr:colOff>
                    <xdr:row>95</xdr:row>
                    <xdr:rowOff>106680</xdr:rowOff>
                  </from>
                  <to>
                    <xdr:col>27</xdr:col>
                    <xdr:colOff>182880</xdr:colOff>
                    <xdr:row>96</xdr:row>
                    <xdr:rowOff>144780</xdr:rowOff>
                  </to>
                </anchor>
              </controlPr>
            </control>
          </mc:Choice>
        </mc:AlternateContent>
        <mc:AlternateContent xmlns:mc="http://schemas.openxmlformats.org/markup-compatibility/2006">
          <mc:Choice Requires="x14">
            <control shapeId="102422" r:id="rId24" name="Check Box 22">
              <controlPr defaultSize="0" autoFill="0" autoLine="0" autoPict="0">
                <anchor moveWithCells="1">
                  <from>
                    <xdr:col>12</xdr:col>
                    <xdr:colOff>38100</xdr:colOff>
                    <xdr:row>102</xdr:row>
                    <xdr:rowOff>152400</xdr:rowOff>
                  </from>
                  <to>
                    <xdr:col>13</xdr:col>
                    <xdr:colOff>342900</xdr:colOff>
                    <xdr:row>104</xdr:row>
                    <xdr:rowOff>22860</xdr:rowOff>
                  </to>
                </anchor>
              </controlPr>
            </control>
          </mc:Choice>
        </mc:AlternateContent>
        <mc:AlternateContent xmlns:mc="http://schemas.openxmlformats.org/markup-compatibility/2006">
          <mc:Choice Requires="x14">
            <control shapeId="102423" r:id="rId25" name="Check Box 23">
              <controlPr defaultSize="0" autoFill="0" autoLine="0" autoPict="0">
                <anchor moveWithCells="1">
                  <from>
                    <xdr:col>12</xdr:col>
                    <xdr:colOff>38100</xdr:colOff>
                    <xdr:row>103</xdr:row>
                    <xdr:rowOff>152400</xdr:rowOff>
                  </from>
                  <to>
                    <xdr:col>15</xdr:col>
                    <xdr:colOff>274320</xdr:colOff>
                    <xdr:row>105</xdr:row>
                    <xdr:rowOff>22860</xdr:rowOff>
                  </to>
                </anchor>
              </controlPr>
            </control>
          </mc:Choice>
        </mc:AlternateContent>
        <mc:AlternateContent xmlns:mc="http://schemas.openxmlformats.org/markup-compatibility/2006">
          <mc:Choice Requires="x14">
            <control shapeId="102424" r:id="rId26" name="Check Box 24">
              <controlPr defaultSize="0" autoFill="0" autoLine="0" autoPict="0">
                <anchor moveWithCells="1">
                  <from>
                    <xdr:col>15</xdr:col>
                    <xdr:colOff>22860</xdr:colOff>
                    <xdr:row>101</xdr:row>
                    <xdr:rowOff>68580</xdr:rowOff>
                  </from>
                  <to>
                    <xdr:col>15</xdr:col>
                    <xdr:colOff>312420</xdr:colOff>
                    <xdr:row>102</xdr:row>
                    <xdr:rowOff>91440</xdr:rowOff>
                  </to>
                </anchor>
              </controlPr>
            </control>
          </mc:Choice>
        </mc:AlternateContent>
        <mc:AlternateContent xmlns:mc="http://schemas.openxmlformats.org/markup-compatibility/2006">
          <mc:Choice Requires="x14">
            <control shapeId="102425" r:id="rId27" name="Check Box 25">
              <controlPr defaultSize="0" autoFill="0" autoLine="0" autoPict="0">
                <anchor moveWithCells="1">
                  <from>
                    <xdr:col>15</xdr:col>
                    <xdr:colOff>22860</xdr:colOff>
                    <xdr:row>104</xdr:row>
                    <xdr:rowOff>76200</xdr:rowOff>
                  </from>
                  <to>
                    <xdr:col>24</xdr:col>
                    <xdr:colOff>449580</xdr:colOff>
                    <xdr:row>105</xdr:row>
                    <xdr:rowOff>91440</xdr:rowOff>
                  </to>
                </anchor>
              </controlPr>
            </control>
          </mc:Choice>
        </mc:AlternateContent>
        <mc:AlternateContent xmlns:mc="http://schemas.openxmlformats.org/markup-compatibility/2006">
          <mc:Choice Requires="x14">
            <control shapeId="102426" r:id="rId28" name="Check Box 26">
              <controlPr locked="0" defaultSize="0" autoFill="0" autoLine="0" autoPict="0">
                <anchor moveWithCells="1">
                  <from>
                    <xdr:col>4</xdr:col>
                    <xdr:colOff>53340</xdr:colOff>
                    <xdr:row>104</xdr:row>
                    <xdr:rowOff>152400</xdr:rowOff>
                  </from>
                  <to>
                    <xdr:col>12</xdr:col>
                    <xdr:colOff>175260</xdr:colOff>
                    <xdr:row>106</xdr:row>
                    <xdr:rowOff>22860</xdr:rowOff>
                  </to>
                </anchor>
              </controlPr>
            </control>
          </mc:Choice>
        </mc:AlternateContent>
        <mc:AlternateContent xmlns:mc="http://schemas.openxmlformats.org/markup-compatibility/2006">
          <mc:Choice Requires="x14">
            <control shapeId="102427" r:id="rId29" name="Check Box 27">
              <controlPr defaultSize="0" autoFill="0" autoLine="0" autoPict="0">
                <anchor moveWithCells="1">
                  <from>
                    <xdr:col>24</xdr:col>
                    <xdr:colOff>91440</xdr:colOff>
                    <xdr:row>101</xdr:row>
                    <xdr:rowOff>152400</xdr:rowOff>
                  </from>
                  <to>
                    <xdr:col>36</xdr:col>
                    <xdr:colOff>91440</xdr:colOff>
                    <xdr:row>103</xdr:row>
                    <xdr:rowOff>7620</xdr:rowOff>
                  </to>
                </anchor>
              </controlPr>
            </control>
          </mc:Choice>
        </mc:AlternateContent>
        <mc:AlternateContent xmlns:mc="http://schemas.openxmlformats.org/markup-compatibility/2006">
          <mc:Choice Requires="x14">
            <control shapeId="102428" r:id="rId30" name="Check Box 28">
              <controlPr defaultSize="0" autoFill="0" autoLine="0" autoPict="0">
                <anchor moveWithCells="1">
                  <from>
                    <xdr:col>24</xdr:col>
                    <xdr:colOff>99060</xdr:colOff>
                    <xdr:row>103</xdr:row>
                    <xdr:rowOff>0</xdr:rowOff>
                  </from>
                  <to>
                    <xdr:col>24</xdr:col>
                    <xdr:colOff>464820</xdr:colOff>
                    <xdr:row>104</xdr:row>
                    <xdr:rowOff>68580</xdr:rowOff>
                  </to>
                </anchor>
              </controlPr>
            </control>
          </mc:Choice>
        </mc:AlternateContent>
        <mc:AlternateContent xmlns:mc="http://schemas.openxmlformats.org/markup-compatibility/2006">
          <mc:Choice Requires="x14">
            <control shapeId="102429" r:id="rId31" name="Check Box 29">
              <controlPr defaultSize="0" autoFill="0" autoLine="0" autoPict="0">
                <anchor moveWithCells="1">
                  <from>
                    <xdr:col>24</xdr:col>
                    <xdr:colOff>114300</xdr:colOff>
                    <xdr:row>104</xdr:row>
                    <xdr:rowOff>160020</xdr:rowOff>
                  </from>
                  <to>
                    <xdr:col>24</xdr:col>
                    <xdr:colOff>541020</xdr:colOff>
                    <xdr:row>106</xdr:row>
                    <xdr:rowOff>30480</xdr:rowOff>
                  </to>
                </anchor>
              </controlPr>
            </control>
          </mc:Choice>
        </mc:AlternateContent>
        <mc:AlternateContent xmlns:mc="http://schemas.openxmlformats.org/markup-compatibility/2006">
          <mc:Choice Requires="x14">
            <control shapeId="102430" r:id="rId32" name="Check Box 30">
              <controlPr locked="0" defaultSize="0" autoFill="0" autoLine="0" autoPict="0">
                <anchor moveWithCells="1">
                  <from>
                    <xdr:col>9</xdr:col>
                    <xdr:colOff>175260</xdr:colOff>
                    <xdr:row>104</xdr:row>
                    <xdr:rowOff>99060</xdr:rowOff>
                  </from>
                  <to>
                    <xdr:col>13</xdr:col>
                    <xdr:colOff>175260</xdr:colOff>
                    <xdr:row>106</xdr:row>
                    <xdr:rowOff>83820</xdr:rowOff>
                  </to>
                </anchor>
              </controlPr>
            </control>
          </mc:Choice>
        </mc:AlternateContent>
        <mc:AlternateContent xmlns:mc="http://schemas.openxmlformats.org/markup-compatibility/2006">
          <mc:Choice Requires="x14">
            <control shapeId="102431" r:id="rId33" name="Check Box 31">
              <controlPr locked="0" defaultSize="0" autoFill="0" autoLine="0" autoPict="0">
                <anchor moveWithCells="1">
                  <from>
                    <xdr:col>25</xdr:col>
                    <xdr:colOff>45720</xdr:colOff>
                    <xdr:row>15</xdr:row>
                    <xdr:rowOff>0</xdr:rowOff>
                  </from>
                  <to>
                    <xdr:col>34</xdr:col>
                    <xdr:colOff>937260</xdr:colOff>
                    <xdr:row>16</xdr:row>
                    <xdr:rowOff>45720</xdr:rowOff>
                  </to>
                </anchor>
              </controlPr>
            </control>
          </mc:Choice>
        </mc:AlternateContent>
        <mc:AlternateContent xmlns:mc="http://schemas.openxmlformats.org/markup-compatibility/2006">
          <mc:Choice Requires="x14">
            <control shapeId="102432" r:id="rId34" name="Check Box 32">
              <controlPr locked="0" defaultSize="0" autoFill="0" autoLine="0" autoPict="0" macro="[0]!ShowMessage_NotAsSpecified">
                <anchor moveWithCells="1">
                  <from>
                    <xdr:col>25</xdr:col>
                    <xdr:colOff>45720</xdr:colOff>
                    <xdr:row>15</xdr:row>
                    <xdr:rowOff>152400</xdr:rowOff>
                  </from>
                  <to>
                    <xdr:col>34</xdr:col>
                    <xdr:colOff>937260</xdr:colOff>
                    <xdr:row>17</xdr:row>
                    <xdr:rowOff>38100</xdr:rowOff>
                  </to>
                </anchor>
              </controlPr>
            </control>
          </mc:Choice>
        </mc:AlternateContent>
        <mc:AlternateContent xmlns:mc="http://schemas.openxmlformats.org/markup-compatibility/2006">
          <mc:Choice Requires="x14">
            <control shapeId="102433" r:id="rId35" name="Check Box 33">
              <controlPr locked="0" defaultSize="0" autoFill="0" autoLine="0" autoPict="0" macro="[0]!ShowMessage_NotAsSpecified">
                <anchor moveWithCells="1">
                  <from>
                    <xdr:col>29</xdr:col>
                    <xdr:colOff>144780</xdr:colOff>
                    <xdr:row>14</xdr:row>
                    <xdr:rowOff>182880</xdr:rowOff>
                  </from>
                  <to>
                    <xdr:col>37</xdr:col>
                    <xdr:colOff>198120</xdr:colOff>
                    <xdr:row>16</xdr:row>
                    <xdr:rowOff>53340</xdr:rowOff>
                  </to>
                </anchor>
              </controlPr>
            </control>
          </mc:Choice>
        </mc:AlternateContent>
        <mc:AlternateContent xmlns:mc="http://schemas.openxmlformats.org/markup-compatibility/2006">
          <mc:Choice Requires="x14">
            <control shapeId="102434" r:id="rId36" name="Check Box 34">
              <controlPr locked="0" defaultSize="0" autoFill="0" autoLine="0" autoPict="0" macro="[0]!ShowMessage_NotAsSpecified">
                <anchor moveWithCells="1">
                  <from>
                    <xdr:col>29</xdr:col>
                    <xdr:colOff>144780</xdr:colOff>
                    <xdr:row>15</xdr:row>
                    <xdr:rowOff>152400</xdr:rowOff>
                  </from>
                  <to>
                    <xdr:col>37</xdr:col>
                    <xdr:colOff>198120</xdr:colOff>
                    <xdr:row>17</xdr:row>
                    <xdr:rowOff>38100</xdr:rowOff>
                  </to>
                </anchor>
              </controlPr>
            </control>
          </mc:Choice>
        </mc:AlternateContent>
        <mc:AlternateContent xmlns:mc="http://schemas.openxmlformats.org/markup-compatibility/2006">
          <mc:Choice Requires="x14">
            <control shapeId="102435" r:id="rId37" name="Check Box 35">
              <controlPr locked="0" defaultSize="0" autoFill="0" autoLine="0" autoPict="0">
                <anchor moveWithCells="1">
                  <from>
                    <xdr:col>25</xdr:col>
                    <xdr:colOff>60960</xdr:colOff>
                    <xdr:row>17</xdr:row>
                    <xdr:rowOff>160020</xdr:rowOff>
                  </from>
                  <to>
                    <xdr:col>33</xdr:col>
                    <xdr:colOff>45720</xdr:colOff>
                    <xdr:row>19</xdr:row>
                    <xdr:rowOff>30480</xdr:rowOff>
                  </to>
                </anchor>
              </controlPr>
            </control>
          </mc:Choice>
        </mc:AlternateContent>
        <mc:AlternateContent xmlns:mc="http://schemas.openxmlformats.org/markup-compatibility/2006">
          <mc:Choice Requires="x14">
            <control shapeId="102436" r:id="rId38" name="Check Box 36">
              <controlPr locked="0" defaultSize="0" autoFill="0" autoLine="0" autoPict="0" macro="[0]!ShowMessage_NotAsSpecified">
                <anchor moveWithCells="1">
                  <from>
                    <xdr:col>25</xdr:col>
                    <xdr:colOff>60960</xdr:colOff>
                    <xdr:row>18</xdr:row>
                    <xdr:rowOff>144780</xdr:rowOff>
                  </from>
                  <to>
                    <xdr:col>34</xdr:col>
                    <xdr:colOff>137160</xdr:colOff>
                    <xdr:row>20</xdr:row>
                    <xdr:rowOff>30480</xdr:rowOff>
                  </to>
                </anchor>
              </controlPr>
            </control>
          </mc:Choice>
        </mc:AlternateContent>
        <mc:AlternateContent xmlns:mc="http://schemas.openxmlformats.org/markup-compatibility/2006">
          <mc:Choice Requires="x14">
            <control shapeId="102437" r:id="rId39" name="Check Box 37">
              <controlPr locked="0" defaultSize="0" autoFill="0" autoLine="0" autoPict="0" macro="[0]!ShowMessage_NotAsSpecified">
                <anchor moveWithCells="1">
                  <from>
                    <xdr:col>29</xdr:col>
                    <xdr:colOff>152400</xdr:colOff>
                    <xdr:row>17</xdr:row>
                    <xdr:rowOff>152400</xdr:rowOff>
                  </from>
                  <to>
                    <xdr:col>34</xdr:col>
                    <xdr:colOff>1143000</xdr:colOff>
                    <xdr:row>19</xdr:row>
                    <xdr:rowOff>30480</xdr:rowOff>
                  </to>
                </anchor>
              </controlPr>
            </control>
          </mc:Choice>
        </mc:AlternateContent>
        <mc:AlternateContent xmlns:mc="http://schemas.openxmlformats.org/markup-compatibility/2006">
          <mc:Choice Requires="x14">
            <control shapeId="102438" r:id="rId40" name="Check Box 38">
              <controlPr locked="0" defaultSize="0" autoFill="0" autoLine="0" autoPict="0" macro="[0]!ShowMessage_NotAsSpecified">
                <anchor moveWithCells="1">
                  <from>
                    <xdr:col>29</xdr:col>
                    <xdr:colOff>152400</xdr:colOff>
                    <xdr:row>18</xdr:row>
                    <xdr:rowOff>144780</xdr:rowOff>
                  </from>
                  <to>
                    <xdr:col>34</xdr:col>
                    <xdr:colOff>480060</xdr:colOff>
                    <xdr:row>20</xdr:row>
                    <xdr:rowOff>30480</xdr:rowOff>
                  </to>
                </anchor>
              </controlPr>
            </control>
          </mc:Choice>
        </mc:AlternateContent>
        <mc:AlternateContent xmlns:mc="http://schemas.openxmlformats.org/markup-compatibility/2006">
          <mc:Choice Requires="x14">
            <control shapeId="102439" r:id="rId41" name="Check Box 39">
              <controlPr defaultSize="0" autoFill="0" autoLine="0" autoPict="0">
                <anchor moveWithCells="1">
                  <from>
                    <xdr:col>25</xdr:col>
                    <xdr:colOff>60960</xdr:colOff>
                    <xdr:row>22</xdr:row>
                    <xdr:rowOff>228600</xdr:rowOff>
                  </from>
                  <to>
                    <xdr:col>34</xdr:col>
                    <xdr:colOff>91440</xdr:colOff>
                    <xdr:row>24</xdr:row>
                    <xdr:rowOff>45720</xdr:rowOff>
                  </to>
                </anchor>
              </controlPr>
            </control>
          </mc:Choice>
        </mc:AlternateContent>
        <mc:AlternateContent xmlns:mc="http://schemas.openxmlformats.org/markup-compatibility/2006">
          <mc:Choice Requires="x14">
            <control shapeId="102440" r:id="rId42" name="Check Box 40">
              <controlPr defaultSize="0" autoFill="0" autoLine="0" autoPict="0">
                <anchor moveWithCells="1">
                  <from>
                    <xdr:col>25</xdr:col>
                    <xdr:colOff>60960</xdr:colOff>
                    <xdr:row>26</xdr:row>
                    <xdr:rowOff>160020</xdr:rowOff>
                  </from>
                  <to>
                    <xdr:col>34</xdr:col>
                    <xdr:colOff>91440</xdr:colOff>
                    <xdr:row>28</xdr:row>
                    <xdr:rowOff>30480</xdr:rowOff>
                  </to>
                </anchor>
              </controlPr>
            </control>
          </mc:Choice>
        </mc:AlternateContent>
        <mc:AlternateContent xmlns:mc="http://schemas.openxmlformats.org/markup-compatibility/2006">
          <mc:Choice Requires="x14">
            <control shapeId="102441" r:id="rId43" name="Check Box 41">
              <controlPr defaultSize="0" autoFill="0" autoLine="0" autoPict="0" macro="[0]!ShowMessage_NotAsSpecified">
                <anchor moveWithCells="1">
                  <from>
                    <xdr:col>25</xdr:col>
                    <xdr:colOff>60960</xdr:colOff>
                    <xdr:row>27</xdr:row>
                    <xdr:rowOff>144780</xdr:rowOff>
                  </from>
                  <to>
                    <xdr:col>34</xdr:col>
                    <xdr:colOff>91440</xdr:colOff>
                    <xdr:row>29</xdr:row>
                    <xdr:rowOff>30480</xdr:rowOff>
                  </to>
                </anchor>
              </controlPr>
            </control>
          </mc:Choice>
        </mc:AlternateContent>
        <mc:AlternateContent xmlns:mc="http://schemas.openxmlformats.org/markup-compatibility/2006">
          <mc:Choice Requires="x14">
            <control shapeId="102442" r:id="rId44" name="Check Box 42">
              <controlPr defaultSize="0" autoFill="0" autoLine="0" autoPict="0" macro="[0]!ShowMessage_NotAsSpecified">
                <anchor moveWithCells="1">
                  <from>
                    <xdr:col>29</xdr:col>
                    <xdr:colOff>152400</xdr:colOff>
                    <xdr:row>26</xdr:row>
                    <xdr:rowOff>152400</xdr:rowOff>
                  </from>
                  <to>
                    <xdr:col>34</xdr:col>
                    <xdr:colOff>1219200</xdr:colOff>
                    <xdr:row>28</xdr:row>
                    <xdr:rowOff>30480</xdr:rowOff>
                  </to>
                </anchor>
              </controlPr>
            </control>
          </mc:Choice>
        </mc:AlternateContent>
        <mc:AlternateContent xmlns:mc="http://schemas.openxmlformats.org/markup-compatibility/2006">
          <mc:Choice Requires="x14">
            <control shapeId="102443" r:id="rId45" name="Check Box 43">
              <controlPr defaultSize="0" autoFill="0" autoLine="0" autoPict="0" macro="[0]!ShowMessage_NotAsSpecified">
                <anchor moveWithCells="1">
                  <from>
                    <xdr:col>29</xdr:col>
                    <xdr:colOff>152400</xdr:colOff>
                    <xdr:row>27</xdr:row>
                    <xdr:rowOff>144780</xdr:rowOff>
                  </from>
                  <to>
                    <xdr:col>34</xdr:col>
                    <xdr:colOff>1219200</xdr:colOff>
                    <xdr:row>29</xdr:row>
                    <xdr:rowOff>30480</xdr:rowOff>
                  </to>
                </anchor>
              </controlPr>
            </control>
          </mc:Choice>
        </mc:AlternateContent>
        <mc:AlternateContent xmlns:mc="http://schemas.openxmlformats.org/markup-compatibility/2006">
          <mc:Choice Requires="x14">
            <control shapeId="102444" r:id="rId46" name="Check Box 44">
              <controlPr defaultSize="0" autoFill="0" autoLine="0" autoPict="0">
                <anchor moveWithCells="1">
                  <from>
                    <xdr:col>25</xdr:col>
                    <xdr:colOff>45720</xdr:colOff>
                    <xdr:row>28</xdr:row>
                    <xdr:rowOff>144780</xdr:rowOff>
                  </from>
                  <to>
                    <xdr:col>34</xdr:col>
                    <xdr:colOff>259080</xdr:colOff>
                    <xdr:row>30</xdr:row>
                    <xdr:rowOff>22860</xdr:rowOff>
                  </to>
                </anchor>
              </controlPr>
            </control>
          </mc:Choice>
        </mc:AlternateContent>
        <mc:AlternateContent xmlns:mc="http://schemas.openxmlformats.org/markup-compatibility/2006">
          <mc:Choice Requires="x14">
            <control shapeId="102445" r:id="rId47" name="Check Box 45">
              <controlPr defaultSize="0" autoFill="0" autoLine="0" autoPict="0">
                <anchor moveWithCells="1">
                  <from>
                    <xdr:col>25</xdr:col>
                    <xdr:colOff>45720</xdr:colOff>
                    <xdr:row>21</xdr:row>
                    <xdr:rowOff>22860</xdr:rowOff>
                  </from>
                  <to>
                    <xdr:col>34</xdr:col>
                    <xdr:colOff>91440</xdr:colOff>
                    <xdr:row>22</xdr:row>
                    <xdr:rowOff>45720</xdr:rowOff>
                  </to>
                </anchor>
              </controlPr>
            </control>
          </mc:Choice>
        </mc:AlternateContent>
        <mc:AlternateContent xmlns:mc="http://schemas.openxmlformats.org/markup-compatibility/2006">
          <mc:Choice Requires="x14">
            <control shapeId="102446" r:id="rId48" name="Check Box 46">
              <controlPr defaultSize="0" autoFill="0" autoLine="0" autoPict="0" macro="[0]!ShowMessage_NotAsSpecified">
                <anchor moveWithCells="1">
                  <from>
                    <xdr:col>25</xdr:col>
                    <xdr:colOff>45720</xdr:colOff>
                    <xdr:row>21</xdr:row>
                    <xdr:rowOff>160020</xdr:rowOff>
                  </from>
                  <to>
                    <xdr:col>34</xdr:col>
                    <xdr:colOff>91440</xdr:colOff>
                    <xdr:row>23</xdr:row>
                    <xdr:rowOff>53340</xdr:rowOff>
                  </to>
                </anchor>
              </controlPr>
            </control>
          </mc:Choice>
        </mc:AlternateContent>
        <mc:AlternateContent xmlns:mc="http://schemas.openxmlformats.org/markup-compatibility/2006">
          <mc:Choice Requires="x14">
            <control shapeId="102447" r:id="rId49" name="Check Box 47">
              <controlPr defaultSize="0" autoFill="0" autoLine="0" autoPict="0" macro="[0]!ShowMessage_NotAsSpecified">
                <anchor moveWithCells="1">
                  <from>
                    <xdr:col>29</xdr:col>
                    <xdr:colOff>144780</xdr:colOff>
                    <xdr:row>21</xdr:row>
                    <xdr:rowOff>7620</xdr:rowOff>
                  </from>
                  <to>
                    <xdr:col>34</xdr:col>
                    <xdr:colOff>1196340</xdr:colOff>
                    <xdr:row>22</xdr:row>
                    <xdr:rowOff>45720</xdr:rowOff>
                  </to>
                </anchor>
              </controlPr>
            </control>
          </mc:Choice>
        </mc:AlternateContent>
        <mc:AlternateContent xmlns:mc="http://schemas.openxmlformats.org/markup-compatibility/2006">
          <mc:Choice Requires="x14">
            <control shapeId="102448" r:id="rId50" name="Check Box 48">
              <controlPr defaultSize="0" autoFill="0" autoLine="0" autoPict="0" macro="[0]!ShowMessage_NotAsSpecified">
                <anchor moveWithCells="1">
                  <from>
                    <xdr:col>29</xdr:col>
                    <xdr:colOff>144780</xdr:colOff>
                    <xdr:row>21</xdr:row>
                    <xdr:rowOff>160020</xdr:rowOff>
                  </from>
                  <to>
                    <xdr:col>34</xdr:col>
                    <xdr:colOff>1196340</xdr:colOff>
                    <xdr:row>23</xdr:row>
                    <xdr:rowOff>53340</xdr:rowOff>
                  </to>
                </anchor>
              </controlPr>
            </control>
          </mc:Choice>
        </mc:AlternateContent>
        <mc:AlternateContent xmlns:mc="http://schemas.openxmlformats.org/markup-compatibility/2006">
          <mc:Choice Requires="x14">
            <control shapeId="102449" r:id="rId51" name="Check Box 49">
              <controlPr defaultSize="0" autoFill="0" autoLine="0" autoPict="0">
                <anchor moveWithCells="1">
                  <from>
                    <xdr:col>25</xdr:col>
                    <xdr:colOff>38100</xdr:colOff>
                    <xdr:row>44</xdr:row>
                    <xdr:rowOff>152400</xdr:rowOff>
                  </from>
                  <to>
                    <xdr:col>34</xdr:col>
                    <xdr:colOff>236220</xdr:colOff>
                    <xdr:row>46</xdr:row>
                    <xdr:rowOff>30480</xdr:rowOff>
                  </to>
                </anchor>
              </controlPr>
            </control>
          </mc:Choice>
        </mc:AlternateContent>
        <mc:AlternateContent xmlns:mc="http://schemas.openxmlformats.org/markup-compatibility/2006">
          <mc:Choice Requires="x14">
            <control shapeId="102450" r:id="rId52" name="Check Box 50">
              <controlPr defaultSize="0" autoFill="0" autoLine="0" autoPict="0">
                <anchor moveWithCells="1">
                  <from>
                    <xdr:col>25</xdr:col>
                    <xdr:colOff>38100</xdr:colOff>
                    <xdr:row>45</xdr:row>
                    <xdr:rowOff>144780</xdr:rowOff>
                  </from>
                  <to>
                    <xdr:col>34</xdr:col>
                    <xdr:colOff>236220</xdr:colOff>
                    <xdr:row>47</xdr:row>
                    <xdr:rowOff>7620</xdr:rowOff>
                  </to>
                </anchor>
              </controlPr>
            </control>
          </mc:Choice>
        </mc:AlternateContent>
        <mc:AlternateContent xmlns:mc="http://schemas.openxmlformats.org/markup-compatibility/2006">
          <mc:Choice Requires="x14">
            <control shapeId="102451" r:id="rId53" name="Check Box 51">
              <controlPr defaultSize="0" autoFill="0" autoLine="0" autoPict="0" macro="[0]!ShowMessage_NotAsSpecified">
                <anchor moveWithCells="1">
                  <from>
                    <xdr:col>25</xdr:col>
                    <xdr:colOff>38100</xdr:colOff>
                    <xdr:row>46</xdr:row>
                    <xdr:rowOff>121920</xdr:rowOff>
                  </from>
                  <to>
                    <xdr:col>34</xdr:col>
                    <xdr:colOff>236220</xdr:colOff>
                    <xdr:row>48</xdr:row>
                    <xdr:rowOff>7620</xdr:rowOff>
                  </to>
                </anchor>
              </controlPr>
            </control>
          </mc:Choice>
        </mc:AlternateContent>
        <mc:AlternateContent xmlns:mc="http://schemas.openxmlformats.org/markup-compatibility/2006">
          <mc:Choice Requires="x14">
            <control shapeId="102452" r:id="rId54" name="Check Box 52">
              <controlPr defaultSize="0" autoFill="0" autoLine="0" autoPict="0">
                <anchor moveWithCells="1">
                  <from>
                    <xdr:col>29</xdr:col>
                    <xdr:colOff>144780</xdr:colOff>
                    <xdr:row>44</xdr:row>
                    <xdr:rowOff>152400</xdr:rowOff>
                  </from>
                  <to>
                    <xdr:col>34</xdr:col>
                    <xdr:colOff>1257300</xdr:colOff>
                    <xdr:row>46</xdr:row>
                    <xdr:rowOff>30480</xdr:rowOff>
                  </to>
                </anchor>
              </controlPr>
            </control>
          </mc:Choice>
        </mc:AlternateContent>
        <mc:AlternateContent xmlns:mc="http://schemas.openxmlformats.org/markup-compatibility/2006">
          <mc:Choice Requires="x14">
            <control shapeId="102453" r:id="rId55" name="Check Box 53">
              <controlPr defaultSize="0" autoFill="0" autoLine="0" autoPict="0" macro="[0]!ShowMessage_NotAsSpecified">
                <anchor moveWithCells="1">
                  <from>
                    <xdr:col>29</xdr:col>
                    <xdr:colOff>144780</xdr:colOff>
                    <xdr:row>45</xdr:row>
                    <xdr:rowOff>137160</xdr:rowOff>
                  </from>
                  <to>
                    <xdr:col>34</xdr:col>
                    <xdr:colOff>1257300</xdr:colOff>
                    <xdr:row>47</xdr:row>
                    <xdr:rowOff>7620</xdr:rowOff>
                  </to>
                </anchor>
              </controlPr>
            </control>
          </mc:Choice>
        </mc:AlternateContent>
        <mc:AlternateContent xmlns:mc="http://schemas.openxmlformats.org/markup-compatibility/2006">
          <mc:Choice Requires="x14">
            <control shapeId="102454" r:id="rId56" name="Check Box 54">
              <controlPr defaultSize="0" autoFill="0" autoLine="0" autoPict="0" macro="[0]!ShowMessage_NotAsSpecified">
                <anchor moveWithCells="1">
                  <from>
                    <xdr:col>29</xdr:col>
                    <xdr:colOff>144780</xdr:colOff>
                    <xdr:row>46</xdr:row>
                    <xdr:rowOff>121920</xdr:rowOff>
                  </from>
                  <to>
                    <xdr:col>34</xdr:col>
                    <xdr:colOff>1257300</xdr:colOff>
                    <xdr:row>48</xdr:row>
                    <xdr:rowOff>7620</xdr:rowOff>
                  </to>
                </anchor>
              </controlPr>
            </control>
          </mc:Choice>
        </mc:AlternateContent>
        <mc:AlternateContent xmlns:mc="http://schemas.openxmlformats.org/markup-compatibility/2006">
          <mc:Choice Requires="x14">
            <control shapeId="102455" r:id="rId57" name="Check Box 55">
              <controlPr defaultSize="0" autoFill="0" autoLine="0" autoPict="0">
                <anchor moveWithCells="1">
                  <from>
                    <xdr:col>25</xdr:col>
                    <xdr:colOff>38100</xdr:colOff>
                    <xdr:row>48</xdr:row>
                    <xdr:rowOff>38100</xdr:rowOff>
                  </from>
                  <to>
                    <xdr:col>34</xdr:col>
                    <xdr:colOff>236220</xdr:colOff>
                    <xdr:row>49</xdr:row>
                    <xdr:rowOff>83820</xdr:rowOff>
                  </to>
                </anchor>
              </controlPr>
            </control>
          </mc:Choice>
        </mc:AlternateContent>
        <mc:AlternateContent xmlns:mc="http://schemas.openxmlformats.org/markup-compatibility/2006">
          <mc:Choice Requires="x14">
            <control shapeId="102456" r:id="rId58" name="Check Box 56">
              <controlPr defaultSize="0" autoFill="0" autoLine="0" autoPict="0">
                <anchor moveWithCells="1">
                  <from>
                    <xdr:col>25</xdr:col>
                    <xdr:colOff>38100</xdr:colOff>
                    <xdr:row>49</xdr:row>
                    <xdr:rowOff>38100</xdr:rowOff>
                  </from>
                  <to>
                    <xdr:col>34</xdr:col>
                    <xdr:colOff>236220</xdr:colOff>
                    <xdr:row>50</xdr:row>
                    <xdr:rowOff>76200</xdr:rowOff>
                  </to>
                </anchor>
              </controlPr>
            </control>
          </mc:Choice>
        </mc:AlternateContent>
        <mc:AlternateContent xmlns:mc="http://schemas.openxmlformats.org/markup-compatibility/2006">
          <mc:Choice Requires="x14">
            <control shapeId="102457" r:id="rId59" name="Check Box 57">
              <controlPr defaultSize="0" autoFill="0" autoLine="0" autoPict="0" macro="[0]!ShowMessage_NotAsSpecified">
                <anchor moveWithCells="1">
                  <from>
                    <xdr:col>25</xdr:col>
                    <xdr:colOff>38100</xdr:colOff>
                    <xdr:row>50</xdr:row>
                    <xdr:rowOff>22860</xdr:rowOff>
                  </from>
                  <to>
                    <xdr:col>34</xdr:col>
                    <xdr:colOff>236220</xdr:colOff>
                    <xdr:row>51</xdr:row>
                    <xdr:rowOff>83820</xdr:rowOff>
                  </to>
                </anchor>
              </controlPr>
            </control>
          </mc:Choice>
        </mc:AlternateContent>
        <mc:AlternateContent xmlns:mc="http://schemas.openxmlformats.org/markup-compatibility/2006">
          <mc:Choice Requires="x14">
            <control shapeId="102458" r:id="rId60" name="Check Box 58">
              <controlPr defaultSize="0" autoFill="0" autoLine="0" autoPict="0">
                <anchor moveWithCells="1">
                  <from>
                    <xdr:col>29</xdr:col>
                    <xdr:colOff>144780</xdr:colOff>
                    <xdr:row>48</xdr:row>
                    <xdr:rowOff>38100</xdr:rowOff>
                  </from>
                  <to>
                    <xdr:col>34</xdr:col>
                    <xdr:colOff>1257300</xdr:colOff>
                    <xdr:row>49</xdr:row>
                    <xdr:rowOff>83820</xdr:rowOff>
                  </to>
                </anchor>
              </controlPr>
            </control>
          </mc:Choice>
        </mc:AlternateContent>
        <mc:AlternateContent xmlns:mc="http://schemas.openxmlformats.org/markup-compatibility/2006">
          <mc:Choice Requires="x14">
            <control shapeId="102459" r:id="rId61" name="Check Box 59">
              <controlPr defaultSize="0" autoFill="0" autoLine="0" autoPict="0" macro="[0]!ShowMessage_NotAsSpecified">
                <anchor moveWithCells="1">
                  <from>
                    <xdr:col>29</xdr:col>
                    <xdr:colOff>144780</xdr:colOff>
                    <xdr:row>49</xdr:row>
                    <xdr:rowOff>30480</xdr:rowOff>
                  </from>
                  <to>
                    <xdr:col>34</xdr:col>
                    <xdr:colOff>1257300</xdr:colOff>
                    <xdr:row>50</xdr:row>
                    <xdr:rowOff>76200</xdr:rowOff>
                  </to>
                </anchor>
              </controlPr>
            </control>
          </mc:Choice>
        </mc:AlternateContent>
        <mc:AlternateContent xmlns:mc="http://schemas.openxmlformats.org/markup-compatibility/2006">
          <mc:Choice Requires="x14">
            <control shapeId="102460" r:id="rId62" name="Check Box 60">
              <controlPr defaultSize="0" autoFill="0" autoLine="0" autoPict="0" macro="[0]!ShowMessage_NotAsSpecified">
                <anchor moveWithCells="1">
                  <from>
                    <xdr:col>29</xdr:col>
                    <xdr:colOff>144780</xdr:colOff>
                    <xdr:row>50</xdr:row>
                    <xdr:rowOff>22860</xdr:rowOff>
                  </from>
                  <to>
                    <xdr:col>34</xdr:col>
                    <xdr:colOff>1257300</xdr:colOff>
                    <xdr:row>51</xdr:row>
                    <xdr:rowOff>83820</xdr:rowOff>
                  </to>
                </anchor>
              </controlPr>
            </control>
          </mc:Choice>
        </mc:AlternateContent>
        <mc:AlternateContent xmlns:mc="http://schemas.openxmlformats.org/markup-compatibility/2006">
          <mc:Choice Requires="x14">
            <control shapeId="102461" r:id="rId63" name="Check Box 61">
              <controlPr defaultSize="0" autoFill="0" autoLine="0" autoPict="0">
                <anchor moveWithCells="1">
                  <from>
                    <xdr:col>25</xdr:col>
                    <xdr:colOff>45720</xdr:colOff>
                    <xdr:row>51</xdr:row>
                    <xdr:rowOff>144780</xdr:rowOff>
                  </from>
                  <to>
                    <xdr:col>34</xdr:col>
                    <xdr:colOff>259080</xdr:colOff>
                    <xdr:row>53</xdr:row>
                    <xdr:rowOff>22860</xdr:rowOff>
                  </to>
                </anchor>
              </controlPr>
            </control>
          </mc:Choice>
        </mc:AlternateContent>
        <mc:AlternateContent xmlns:mc="http://schemas.openxmlformats.org/markup-compatibility/2006">
          <mc:Choice Requires="x14">
            <control shapeId="102462" r:id="rId64" name="Check Box 62">
              <controlPr defaultSize="0" autoFill="0" autoLine="0" autoPict="0">
                <anchor moveWithCells="1">
                  <from>
                    <xdr:col>25</xdr:col>
                    <xdr:colOff>45720</xdr:colOff>
                    <xdr:row>52</xdr:row>
                    <xdr:rowOff>144780</xdr:rowOff>
                  </from>
                  <to>
                    <xdr:col>34</xdr:col>
                    <xdr:colOff>259080</xdr:colOff>
                    <xdr:row>54</xdr:row>
                    <xdr:rowOff>7620</xdr:rowOff>
                  </to>
                </anchor>
              </controlPr>
            </control>
          </mc:Choice>
        </mc:AlternateContent>
        <mc:AlternateContent xmlns:mc="http://schemas.openxmlformats.org/markup-compatibility/2006">
          <mc:Choice Requires="x14">
            <control shapeId="102463" r:id="rId65" name="Check Box 63">
              <controlPr defaultSize="0" autoFill="0" autoLine="0" autoPict="0" macro="[0]!ShowMessage_NotAsSpecified">
                <anchor moveWithCells="1">
                  <from>
                    <xdr:col>25</xdr:col>
                    <xdr:colOff>45720</xdr:colOff>
                    <xdr:row>53</xdr:row>
                    <xdr:rowOff>121920</xdr:rowOff>
                  </from>
                  <to>
                    <xdr:col>34</xdr:col>
                    <xdr:colOff>259080</xdr:colOff>
                    <xdr:row>55</xdr:row>
                    <xdr:rowOff>7620</xdr:rowOff>
                  </to>
                </anchor>
              </controlPr>
            </control>
          </mc:Choice>
        </mc:AlternateContent>
        <mc:AlternateContent xmlns:mc="http://schemas.openxmlformats.org/markup-compatibility/2006">
          <mc:Choice Requires="x14">
            <control shapeId="102464" r:id="rId66" name="Check Box 64">
              <controlPr defaultSize="0" autoFill="0" autoLine="0" autoPict="0">
                <anchor moveWithCells="1">
                  <from>
                    <xdr:col>29</xdr:col>
                    <xdr:colOff>144780</xdr:colOff>
                    <xdr:row>51</xdr:row>
                    <xdr:rowOff>144780</xdr:rowOff>
                  </from>
                  <to>
                    <xdr:col>34</xdr:col>
                    <xdr:colOff>1257300</xdr:colOff>
                    <xdr:row>53</xdr:row>
                    <xdr:rowOff>22860</xdr:rowOff>
                  </to>
                </anchor>
              </controlPr>
            </control>
          </mc:Choice>
        </mc:AlternateContent>
        <mc:AlternateContent xmlns:mc="http://schemas.openxmlformats.org/markup-compatibility/2006">
          <mc:Choice Requires="x14">
            <control shapeId="102465" r:id="rId67" name="Check Box 65">
              <controlPr defaultSize="0" autoFill="0" autoLine="0" autoPict="0" macro="[0]!ShowMessage_NotAsSpecified">
                <anchor moveWithCells="1">
                  <from>
                    <xdr:col>29</xdr:col>
                    <xdr:colOff>144780</xdr:colOff>
                    <xdr:row>52</xdr:row>
                    <xdr:rowOff>137160</xdr:rowOff>
                  </from>
                  <to>
                    <xdr:col>34</xdr:col>
                    <xdr:colOff>1257300</xdr:colOff>
                    <xdr:row>54</xdr:row>
                    <xdr:rowOff>7620</xdr:rowOff>
                  </to>
                </anchor>
              </controlPr>
            </control>
          </mc:Choice>
        </mc:AlternateContent>
        <mc:AlternateContent xmlns:mc="http://schemas.openxmlformats.org/markup-compatibility/2006">
          <mc:Choice Requires="x14">
            <control shapeId="102466" r:id="rId68" name="Check Box 66">
              <controlPr defaultSize="0" autoFill="0" autoLine="0" autoPict="0" macro="[0]!ShowMessage_NotAsSpecified">
                <anchor moveWithCells="1">
                  <from>
                    <xdr:col>29</xdr:col>
                    <xdr:colOff>144780</xdr:colOff>
                    <xdr:row>53</xdr:row>
                    <xdr:rowOff>121920</xdr:rowOff>
                  </from>
                  <to>
                    <xdr:col>34</xdr:col>
                    <xdr:colOff>1257300</xdr:colOff>
                    <xdr:row>55</xdr:row>
                    <xdr:rowOff>7620</xdr:rowOff>
                  </to>
                </anchor>
              </controlPr>
            </control>
          </mc:Choice>
        </mc:AlternateContent>
        <mc:AlternateContent xmlns:mc="http://schemas.openxmlformats.org/markup-compatibility/2006">
          <mc:Choice Requires="x14">
            <control shapeId="102467" r:id="rId69" name="Check Box 67">
              <controlPr defaultSize="0" autoFill="0" autoLine="0" autoPict="0">
                <anchor moveWithCells="1">
                  <from>
                    <xdr:col>25</xdr:col>
                    <xdr:colOff>45720</xdr:colOff>
                    <xdr:row>55</xdr:row>
                    <xdr:rowOff>144780</xdr:rowOff>
                  </from>
                  <to>
                    <xdr:col>34</xdr:col>
                    <xdr:colOff>259080</xdr:colOff>
                    <xdr:row>57</xdr:row>
                    <xdr:rowOff>7620</xdr:rowOff>
                  </to>
                </anchor>
              </controlPr>
            </control>
          </mc:Choice>
        </mc:AlternateContent>
        <mc:AlternateContent xmlns:mc="http://schemas.openxmlformats.org/markup-compatibility/2006">
          <mc:Choice Requires="x14">
            <control shapeId="102468" r:id="rId70" name="Check Box 68">
              <controlPr defaultSize="0" autoFill="0" autoLine="0" autoPict="0" macro="[0]!ShowMessage_NotAsSpecified">
                <anchor moveWithCells="1">
                  <from>
                    <xdr:col>25</xdr:col>
                    <xdr:colOff>45720</xdr:colOff>
                    <xdr:row>56</xdr:row>
                    <xdr:rowOff>121920</xdr:rowOff>
                  </from>
                  <to>
                    <xdr:col>34</xdr:col>
                    <xdr:colOff>259080</xdr:colOff>
                    <xdr:row>58</xdr:row>
                    <xdr:rowOff>7620</xdr:rowOff>
                  </to>
                </anchor>
              </controlPr>
            </control>
          </mc:Choice>
        </mc:AlternateContent>
        <mc:AlternateContent xmlns:mc="http://schemas.openxmlformats.org/markup-compatibility/2006">
          <mc:Choice Requires="x14">
            <control shapeId="102469" r:id="rId71" name="Check Box 69">
              <controlPr defaultSize="0" autoFill="0" autoLine="0" autoPict="0">
                <anchor moveWithCells="1">
                  <from>
                    <xdr:col>29</xdr:col>
                    <xdr:colOff>144780</xdr:colOff>
                    <xdr:row>54</xdr:row>
                    <xdr:rowOff>144780</xdr:rowOff>
                  </from>
                  <to>
                    <xdr:col>34</xdr:col>
                    <xdr:colOff>1257300</xdr:colOff>
                    <xdr:row>56</xdr:row>
                    <xdr:rowOff>22860</xdr:rowOff>
                  </to>
                </anchor>
              </controlPr>
            </control>
          </mc:Choice>
        </mc:AlternateContent>
        <mc:AlternateContent xmlns:mc="http://schemas.openxmlformats.org/markup-compatibility/2006">
          <mc:Choice Requires="x14">
            <control shapeId="102470" r:id="rId72" name="Check Box 70">
              <controlPr defaultSize="0" autoFill="0" autoLine="0" autoPict="0" macro="[0]!ShowMessage_NotAsSpecified">
                <anchor moveWithCells="1">
                  <from>
                    <xdr:col>29</xdr:col>
                    <xdr:colOff>144780</xdr:colOff>
                    <xdr:row>55</xdr:row>
                    <xdr:rowOff>137160</xdr:rowOff>
                  </from>
                  <to>
                    <xdr:col>34</xdr:col>
                    <xdr:colOff>1257300</xdr:colOff>
                    <xdr:row>57</xdr:row>
                    <xdr:rowOff>7620</xdr:rowOff>
                  </to>
                </anchor>
              </controlPr>
            </control>
          </mc:Choice>
        </mc:AlternateContent>
        <mc:AlternateContent xmlns:mc="http://schemas.openxmlformats.org/markup-compatibility/2006">
          <mc:Choice Requires="x14">
            <control shapeId="102471" r:id="rId73" name="Check Box 71">
              <controlPr defaultSize="0" autoFill="0" autoLine="0" autoPict="0">
                <anchor moveWithCells="1">
                  <from>
                    <xdr:col>25</xdr:col>
                    <xdr:colOff>45720</xdr:colOff>
                    <xdr:row>58</xdr:row>
                    <xdr:rowOff>144780</xdr:rowOff>
                  </from>
                  <to>
                    <xdr:col>34</xdr:col>
                    <xdr:colOff>259080</xdr:colOff>
                    <xdr:row>60</xdr:row>
                    <xdr:rowOff>7620</xdr:rowOff>
                  </to>
                </anchor>
              </controlPr>
            </control>
          </mc:Choice>
        </mc:AlternateContent>
        <mc:AlternateContent xmlns:mc="http://schemas.openxmlformats.org/markup-compatibility/2006">
          <mc:Choice Requires="x14">
            <control shapeId="102472" r:id="rId74" name="Check Box 72">
              <controlPr defaultSize="0" autoFill="0" autoLine="0" autoPict="0" macro="[0]!ShowMessage_NotAsSpecified">
                <anchor moveWithCells="1">
                  <from>
                    <xdr:col>25</xdr:col>
                    <xdr:colOff>45720</xdr:colOff>
                    <xdr:row>59</xdr:row>
                    <xdr:rowOff>121920</xdr:rowOff>
                  </from>
                  <to>
                    <xdr:col>34</xdr:col>
                    <xdr:colOff>259080</xdr:colOff>
                    <xdr:row>61</xdr:row>
                    <xdr:rowOff>7620</xdr:rowOff>
                  </to>
                </anchor>
              </controlPr>
            </control>
          </mc:Choice>
        </mc:AlternateContent>
        <mc:AlternateContent xmlns:mc="http://schemas.openxmlformats.org/markup-compatibility/2006">
          <mc:Choice Requires="x14">
            <control shapeId="102473" r:id="rId75" name="Check Box 73">
              <controlPr defaultSize="0" autoFill="0" autoLine="0" autoPict="0">
                <anchor moveWithCells="1">
                  <from>
                    <xdr:col>29</xdr:col>
                    <xdr:colOff>144780</xdr:colOff>
                    <xdr:row>57</xdr:row>
                    <xdr:rowOff>144780</xdr:rowOff>
                  </from>
                  <to>
                    <xdr:col>34</xdr:col>
                    <xdr:colOff>1257300</xdr:colOff>
                    <xdr:row>59</xdr:row>
                    <xdr:rowOff>22860</xdr:rowOff>
                  </to>
                </anchor>
              </controlPr>
            </control>
          </mc:Choice>
        </mc:AlternateContent>
        <mc:AlternateContent xmlns:mc="http://schemas.openxmlformats.org/markup-compatibility/2006">
          <mc:Choice Requires="x14">
            <control shapeId="102474" r:id="rId76" name="Check Box 74">
              <controlPr defaultSize="0" autoFill="0" autoLine="0" autoPict="0" macro="[0]!ShowMessage_NotAsSpecified">
                <anchor moveWithCells="1">
                  <from>
                    <xdr:col>29</xdr:col>
                    <xdr:colOff>144780</xdr:colOff>
                    <xdr:row>58</xdr:row>
                    <xdr:rowOff>137160</xdr:rowOff>
                  </from>
                  <to>
                    <xdr:col>34</xdr:col>
                    <xdr:colOff>1257300</xdr:colOff>
                    <xdr:row>60</xdr:row>
                    <xdr:rowOff>7620</xdr:rowOff>
                  </to>
                </anchor>
              </controlPr>
            </control>
          </mc:Choice>
        </mc:AlternateContent>
        <mc:AlternateContent xmlns:mc="http://schemas.openxmlformats.org/markup-compatibility/2006">
          <mc:Choice Requires="x14">
            <control shapeId="102475" r:id="rId77" name="Check Box 75">
              <controlPr defaultSize="0" autoFill="0" autoLine="0" autoPict="0">
                <anchor moveWithCells="1">
                  <from>
                    <xdr:col>25</xdr:col>
                    <xdr:colOff>45720</xdr:colOff>
                    <xdr:row>61</xdr:row>
                    <xdr:rowOff>144780</xdr:rowOff>
                  </from>
                  <to>
                    <xdr:col>34</xdr:col>
                    <xdr:colOff>259080</xdr:colOff>
                    <xdr:row>63</xdr:row>
                    <xdr:rowOff>7620</xdr:rowOff>
                  </to>
                </anchor>
              </controlPr>
            </control>
          </mc:Choice>
        </mc:AlternateContent>
        <mc:AlternateContent xmlns:mc="http://schemas.openxmlformats.org/markup-compatibility/2006">
          <mc:Choice Requires="x14">
            <control shapeId="102476" r:id="rId78" name="Check Box 76">
              <controlPr defaultSize="0" autoFill="0" autoLine="0" autoPict="0" macro="[0]!ShowMessage_NotAsSpecified">
                <anchor moveWithCells="1">
                  <from>
                    <xdr:col>25</xdr:col>
                    <xdr:colOff>45720</xdr:colOff>
                    <xdr:row>62</xdr:row>
                    <xdr:rowOff>121920</xdr:rowOff>
                  </from>
                  <to>
                    <xdr:col>34</xdr:col>
                    <xdr:colOff>259080</xdr:colOff>
                    <xdr:row>64</xdr:row>
                    <xdr:rowOff>7620</xdr:rowOff>
                  </to>
                </anchor>
              </controlPr>
            </control>
          </mc:Choice>
        </mc:AlternateContent>
        <mc:AlternateContent xmlns:mc="http://schemas.openxmlformats.org/markup-compatibility/2006">
          <mc:Choice Requires="x14">
            <control shapeId="102477" r:id="rId79" name="Check Box 77">
              <controlPr defaultSize="0" autoFill="0" autoLine="0" autoPict="0">
                <anchor moveWithCells="1">
                  <from>
                    <xdr:col>29</xdr:col>
                    <xdr:colOff>144780</xdr:colOff>
                    <xdr:row>60</xdr:row>
                    <xdr:rowOff>144780</xdr:rowOff>
                  </from>
                  <to>
                    <xdr:col>34</xdr:col>
                    <xdr:colOff>1257300</xdr:colOff>
                    <xdr:row>62</xdr:row>
                    <xdr:rowOff>22860</xdr:rowOff>
                  </to>
                </anchor>
              </controlPr>
            </control>
          </mc:Choice>
        </mc:AlternateContent>
        <mc:AlternateContent xmlns:mc="http://schemas.openxmlformats.org/markup-compatibility/2006">
          <mc:Choice Requires="x14">
            <control shapeId="102478" r:id="rId80" name="Check Box 78">
              <controlPr defaultSize="0" autoFill="0" autoLine="0" autoPict="0" macro="[0]!ShowMessage_NotAsSpecified">
                <anchor moveWithCells="1">
                  <from>
                    <xdr:col>29</xdr:col>
                    <xdr:colOff>144780</xdr:colOff>
                    <xdr:row>61</xdr:row>
                    <xdr:rowOff>137160</xdr:rowOff>
                  </from>
                  <to>
                    <xdr:col>34</xdr:col>
                    <xdr:colOff>1257300</xdr:colOff>
                    <xdr:row>63</xdr:row>
                    <xdr:rowOff>7620</xdr:rowOff>
                  </to>
                </anchor>
              </controlPr>
            </control>
          </mc:Choice>
        </mc:AlternateContent>
        <mc:AlternateContent xmlns:mc="http://schemas.openxmlformats.org/markup-compatibility/2006">
          <mc:Choice Requires="x14">
            <control shapeId="102479" r:id="rId81" name="Check Box 79">
              <controlPr defaultSize="0" autoFill="0" autoLine="0" autoPict="0">
                <anchor moveWithCells="1">
                  <from>
                    <xdr:col>25</xdr:col>
                    <xdr:colOff>45720</xdr:colOff>
                    <xdr:row>64</xdr:row>
                    <xdr:rowOff>0</xdr:rowOff>
                  </from>
                  <to>
                    <xdr:col>34</xdr:col>
                    <xdr:colOff>259080</xdr:colOff>
                    <xdr:row>65</xdr:row>
                    <xdr:rowOff>45720</xdr:rowOff>
                  </to>
                </anchor>
              </controlPr>
            </control>
          </mc:Choice>
        </mc:AlternateContent>
        <mc:AlternateContent xmlns:mc="http://schemas.openxmlformats.org/markup-compatibility/2006">
          <mc:Choice Requires="x14">
            <control shapeId="102480" r:id="rId82" name="Check Box 80">
              <controlPr defaultSize="0" autoFill="0" autoLine="0" autoPict="0">
                <anchor moveWithCells="1">
                  <from>
                    <xdr:col>25</xdr:col>
                    <xdr:colOff>45720</xdr:colOff>
                    <xdr:row>64</xdr:row>
                    <xdr:rowOff>144780</xdr:rowOff>
                  </from>
                  <to>
                    <xdr:col>34</xdr:col>
                    <xdr:colOff>259080</xdr:colOff>
                    <xdr:row>66</xdr:row>
                    <xdr:rowOff>7620</xdr:rowOff>
                  </to>
                </anchor>
              </controlPr>
            </control>
          </mc:Choice>
        </mc:AlternateContent>
        <mc:AlternateContent xmlns:mc="http://schemas.openxmlformats.org/markup-compatibility/2006">
          <mc:Choice Requires="x14">
            <control shapeId="102481" r:id="rId83" name="Check Box 81">
              <controlPr defaultSize="0" autoFill="0" autoLine="0" autoPict="0" macro="[0]!ShowMessage_NotAsSpecified">
                <anchor moveWithCells="1">
                  <from>
                    <xdr:col>25</xdr:col>
                    <xdr:colOff>45720</xdr:colOff>
                    <xdr:row>65</xdr:row>
                    <xdr:rowOff>121920</xdr:rowOff>
                  </from>
                  <to>
                    <xdr:col>34</xdr:col>
                    <xdr:colOff>259080</xdr:colOff>
                    <xdr:row>67</xdr:row>
                    <xdr:rowOff>7620</xdr:rowOff>
                  </to>
                </anchor>
              </controlPr>
            </control>
          </mc:Choice>
        </mc:AlternateContent>
        <mc:AlternateContent xmlns:mc="http://schemas.openxmlformats.org/markup-compatibility/2006">
          <mc:Choice Requires="x14">
            <control shapeId="102482" r:id="rId84" name="Check Box 82">
              <controlPr defaultSize="0" autoFill="0" autoLine="0" autoPict="0">
                <anchor moveWithCells="1">
                  <from>
                    <xdr:col>29</xdr:col>
                    <xdr:colOff>144780</xdr:colOff>
                    <xdr:row>64</xdr:row>
                    <xdr:rowOff>0</xdr:rowOff>
                  </from>
                  <to>
                    <xdr:col>34</xdr:col>
                    <xdr:colOff>1257300</xdr:colOff>
                    <xdr:row>65</xdr:row>
                    <xdr:rowOff>45720</xdr:rowOff>
                  </to>
                </anchor>
              </controlPr>
            </control>
          </mc:Choice>
        </mc:AlternateContent>
        <mc:AlternateContent xmlns:mc="http://schemas.openxmlformats.org/markup-compatibility/2006">
          <mc:Choice Requires="x14">
            <control shapeId="102483" r:id="rId85" name="Check Box 83">
              <controlPr defaultSize="0" autoFill="0" autoLine="0" autoPict="0" macro="[0]!ShowMessage_NotAsSpecified">
                <anchor moveWithCells="1">
                  <from>
                    <xdr:col>29</xdr:col>
                    <xdr:colOff>144780</xdr:colOff>
                    <xdr:row>64</xdr:row>
                    <xdr:rowOff>137160</xdr:rowOff>
                  </from>
                  <to>
                    <xdr:col>34</xdr:col>
                    <xdr:colOff>1257300</xdr:colOff>
                    <xdr:row>66</xdr:row>
                    <xdr:rowOff>7620</xdr:rowOff>
                  </to>
                </anchor>
              </controlPr>
            </control>
          </mc:Choice>
        </mc:AlternateContent>
        <mc:AlternateContent xmlns:mc="http://schemas.openxmlformats.org/markup-compatibility/2006">
          <mc:Choice Requires="x14">
            <control shapeId="102484" r:id="rId86" name="Check Box 84">
              <controlPr defaultSize="0" autoFill="0" autoLine="0" autoPict="0" macro="[0]!ShowMessage_NotAsSpecified">
                <anchor moveWithCells="1">
                  <from>
                    <xdr:col>29</xdr:col>
                    <xdr:colOff>144780</xdr:colOff>
                    <xdr:row>65</xdr:row>
                    <xdr:rowOff>121920</xdr:rowOff>
                  </from>
                  <to>
                    <xdr:col>34</xdr:col>
                    <xdr:colOff>1257300</xdr:colOff>
                    <xdr:row>67</xdr:row>
                    <xdr:rowOff>7620</xdr:rowOff>
                  </to>
                </anchor>
              </controlPr>
            </control>
          </mc:Choice>
        </mc:AlternateContent>
        <mc:AlternateContent xmlns:mc="http://schemas.openxmlformats.org/markup-compatibility/2006">
          <mc:Choice Requires="x14">
            <control shapeId="102485" r:id="rId87" name="Check Box 85">
              <controlPr defaultSize="0" autoFill="0" autoLine="0" autoPict="0">
                <anchor moveWithCells="1">
                  <from>
                    <xdr:col>4</xdr:col>
                    <xdr:colOff>0</xdr:colOff>
                    <xdr:row>87</xdr:row>
                    <xdr:rowOff>144780</xdr:rowOff>
                  </from>
                  <to>
                    <xdr:col>5</xdr:col>
                    <xdr:colOff>99060</xdr:colOff>
                    <xdr:row>89</xdr:row>
                    <xdr:rowOff>0</xdr:rowOff>
                  </to>
                </anchor>
              </controlPr>
            </control>
          </mc:Choice>
        </mc:AlternateContent>
        <mc:AlternateContent xmlns:mc="http://schemas.openxmlformats.org/markup-compatibility/2006">
          <mc:Choice Requires="x14">
            <control shapeId="102486" r:id="rId88" name="Check Box 86">
              <controlPr defaultSize="0" autoFill="0" autoLine="0" autoPict="0">
                <anchor moveWithCells="1">
                  <from>
                    <xdr:col>4</xdr:col>
                    <xdr:colOff>0</xdr:colOff>
                    <xdr:row>88</xdr:row>
                    <xdr:rowOff>144780</xdr:rowOff>
                  </from>
                  <to>
                    <xdr:col>5</xdr:col>
                    <xdr:colOff>99060</xdr:colOff>
                    <xdr:row>90</xdr:row>
                    <xdr:rowOff>7620</xdr:rowOff>
                  </to>
                </anchor>
              </controlPr>
            </control>
          </mc:Choice>
        </mc:AlternateContent>
        <mc:AlternateContent xmlns:mc="http://schemas.openxmlformats.org/markup-compatibility/2006">
          <mc:Choice Requires="x14">
            <control shapeId="102487" r:id="rId89" name="Check Box 87">
              <controlPr defaultSize="0" autoFill="0" autoLine="0" autoPict="0">
                <anchor moveWithCells="1">
                  <from>
                    <xdr:col>4</xdr:col>
                    <xdr:colOff>213360</xdr:colOff>
                    <xdr:row>79</xdr:row>
                    <xdr:rowOff>152400</xdr:rowOff>
                  </from>
                  <to>
                    <xdr:col>6</xdr:col>
                    <xdr:colOff>99060</xdr:colOff>
                    <xdr:row>81</xdr:row>
                    <xdr:rowOff>22860</xdr:rowOff>
                  </to>
                </anchor>
              </controlPr>
            </control>
          </mc:Choice>
        </mc:AlternateContent>
        <mc:AlternateContent xmlns:mc="http://schemas.openxmlformats.org/markup-compatibility/2006">
          <mc:Choice Requires="x14">
            <control shapeId="102488" r:id="rId90" name="Check Box 88">
              <controlPr defaultSize="0" autoFill="0" autoLine="0" autoPict="0">
                <anchor moveWithCells="1">
                  <from>
                    <xdr:col>4</xdr:col>
                    <xdr:colOff>213360</xdr:colOff>
                    <xdr:row>81</xdr:row>
                    <xdr:rowOff>144780</xdr:rowOff>
                  </from>
                  <to>
                    <xdr:col>6</xdr:col>
                    <xdr:colOff>99060</xdr:colOff>
                    <xdr:row>83</xdr:row>
                    <xdr:rowOff>22860</xdr:rowOff>
                  </to>
                </anchor>
              </controlPr>
            </control>
          </mc:Choice>
        </mc:AlternateContent>
        <mc:AlternateContent xmlns:mc="http://schemas.openxmlformats.org/markup-compatibility/2006">
          <mc:Choice Requires="x14">
            <control shapeId="102489" r:id="rId91" name="Check Box 89">
              <controlPr defaultSize="0" autoFill="0" autoLine="0" autoPict="0">
                <anchor moveWithCells="1">
                  <from>
                    <xdr:col>4</xdr:col>
                    <xdr:colOff>213360</xdr:colOff>
                    <xdr:row>82</xdr:row>
                    <xdr:rowOff>144780</xdr:rowOff>
                  </from>
                  <to>
                    <xdr:col>6</xdr:col>
                    <xdr:colOff>99060</xdr:colOff>
                    <xdr:row>84</xdr:row>
                    <xdr:rowOff>22860</xdr:rowOff>
                  </to>
                </anchor>
              </controlPr>
            </control>
          </mc:Choice>
        </mc:AlternateContent>
        <mc:AlternateContent xmlns:mc="http://schemas.openxmlformats.org/markup-compatibility/2006">
          <mc:Choice Requires="x14">
            <control shapeId="102490" r:id="rId92" name="Check Box 90">
              <controlPr defaultSize="0" autoFill="0" autoLine="0" autoPict="0">
                <anchor moveWithCells="1">
                  <from>
                    <xdr:col>4</xdr:col>
                    <xdr:colOff>213360</xdr:colOff>
                    <xdr:row>83</xdr:row>
                    <xdr:rowOff>144780</xdr:rowOff>
                  </from>
                  <to>
                    <xdr:col>6</xdr:col>
                    <xdr:colOff>99060</xdr:colOff>
                    <xdr:row>85</xdr:row>
                    <xdr:rowOff>22860</xdr:rowOff>
                  </to>
                </anchor>
              </controlPr>
            </control>
          </mc:Choice>
        </mc:AlternateContent>
        <mc:AlternateContent xmlns:mc="http://schemas.openxmlformats.org/markup-compatibility/2006">
          <mc:Choice Requires="x14">
            <control shapeId="102491" r:id="rId93" name="Check Box 91">
              <controlPr defaultSize="0" autoFill="0" autoLine="0" autoPict="0">
                <anchor moveWithCells="1">
                  <from>
                    <xdr:col>4</xdr:col>
                    <xdr:colOff>213360</xdr:colOff>
                    <xdr:row>84</xdr:row>
                    <xdr:rowOff>144780</xdr:rowOff>
                  </from>
                  <to>
                    <xdr:col>6</xdr:col>
                    <xdr:colOff>99060</xdr:colOff>
                    <xdr:row>86</xdr:row>
                    <xdr:rowOff>22860</xdr:rowOff>
                  </to>
                </anchor>
              </controlPr>
            </control>
          </mc:Choice>
        </mc:AlternateContent>
        <mc:AlternateContent xmlns:mc="http://schemas.openxmlformats.org/markup-compatibility/2006">
          <mc:Choice Requires="x14">
            <control shapeId="102492" r:id="rId94" name="Check Box 92">
              <controlPr defaultSize="0" autoFill="0" autoLine="0" autoPict="0">
                <anchor moveWithCells="1">
                  <from>
                    <xdr:col>4</xdr:col>
                    <xdr:colOff>213360</xdr:colOff>
                    <xdr:row>85</xdr:row>
                    <xdr:rowOff>144780</xdr:rowOff>
                  </from>
                  <to>
                    <xdr:col>6</xdr:col>
                    <xdr:colOff>99060</xdr:colOff>
                    <xdr:row>87</xdr:row>
                    <xdr:rowOff>22860</xdr:rowOff>
                  </to>
                </anchor>
              </controlPr>
            </control>
          </mc:Choice>
        </mc:AlternateContent>
        <mc:AlternateContent xmlns:mc="http://schemas.openxmlformats.org/markup-compatibility/2006">
          <mc:Choice Requires="x14">
            <control shapeId="102493" r:id="rId95" name="Check Box 93">
              <controlPr defaultSize="0" autoFill="0" autoLine="0" autoPict="0">
                <anchor moveWithCells="1">
                  <from>
                    <xdr:col>4</xdr:col>
                    <xdr:colOff>213360</xdr:colOff>
                    <xdr:row>86</xdr:row>
                    <xdr:rowOff>144780</xdr:rowOff>
                  </from>
                  <to>
                    <xdr:col>6</xdr:col>
                    <xdr:colOff>99060</xdr:colOff>
                    <xdr:row>88</xdr:row>
                    <xdr:rowOff>22860</xdr:rowOff>
                  </to>
                </anchor>
              </controlPr>
            </control>
          </mc:Choice>
        </mc:AlternateContent>
        <mc:AlternateContent xmlns:mc="http://schemas.openxmlformats.org/markup-compatibility/2006">
          <mc:Choice Requires="x14">
            <control shapeId="102494" r:id="rId96" name="Check Box 94">
              <controlPr defaultSize="0" autoFill="0" autoLine="0" autoPict="0">
                <anchor moveWithCells="1">
                  <from>
                    <xdr:col>4</xdr:col>
                    <xdr:colOff>213360</xdr:colOff>
                    <xdr:row>87</xdr:row>
                    <xdr:rowOff>144780</xdr:rowOff>
                  </from>
                  <to>
                    <xdr:col>6</xdr:col>
                    <xdr:colOff>99060</xdr:colOff>
                    <xdr:row>89</xdr:row>
                    <xdr:rowOff>22860</xdr:rowOff>
                  </to>
                </anchor>
              </controlPr>
            </control>
          </mc:Choice>
        </mc:AlternateContent>
        <mc:AlternateContent xmlns:mc="http://schemas.openxmlformats.org/markup-compatibility/2006">
          <mc:Choice Requires="x14">
            <control shapeId="102495" r:id="rId97" name="Check Box 95">
              <controlPr defaultSize="0" autoFill="0" autoLine="0" autoPict="0">
                <anchor moveWithCells="1">
                  <from>
                    <xdr:col>4</xdr:col>
                    <xdr:colOff>213360</xdr:colOff>
                    <xdr:row>88</xdr:row>
                    <xdr:rowOff>144780</xdr:rowOff>
                  </from>
                  <to>
                    <xdr:col>6</xdr:col>
                    <xdr:colOff>99060</xdr:colOff>
                    <xdr:row>90</xdr:row>
                    <xdr:rowOff>22860</xdr:rowOff>
                  </to>
                </anchor>
              </controlPr>
            </control>
          </mc:Choice>
        </mc:AlternateContent>
        <mc:AlternateContent xmlns:mc="http://schemas.openxmlformats.org/markup-compatibility/2006">
          <mc:Choice Requires="x14">
            <control shapeId="102496" r:id="rId98" name="Check Box 96">
              <controlPr defaultSize="0" autoFill="0" autoLine="0" autoPict="0">
                <anchor moveWithCells="1">
                  <from>
                    <xdr:col>4</xdr:col>
                    <xdr:colOff>7620</xdr:colOff>
                    <xdr:row>78</xdr:row>
                    <xdr:rowOff>160020</xdr:rowOff>
                  </from>
                  <to>
                    <xdr:col>5</xdr:col>
                    <xdr:colOff>106680</xdr:colOff>
                    <xdr:row>80</xdr:row>
                    <xdr:rowOff>22860</xdr:rowOff>
                  </to>
                </anchor>
              </controlPr>
            </control>
          </mc:Choice>
        </mc:AlternateContent>
        <mc:AlternateContent xmlns:mc="http://schemas.openxmlformats.org/markup-compatibility/2006">
          <mc:Choice Requires="x14">
            <control shapeId="102497" r:id="rId99" name="Check Box 97">
              <controlPr defaultSize="0" autoFill="0" autoLine="0" autoPict="0">
                <anchor moveWithCells="1">
                  <from>
                    <xdr:col>4</xdr:col>
                    <xdr:colOff>220980</xdr:colOff>
                    <xdr:row>78</xdr:row>
                    <xdr:rowOff>160020</xdr:rowOff>
                  </from>
                  <to>
                    <xdr:col>6</xdr:col>
                    <xdr:colOff>121920</xdr:colOff>
                    <xdr:row>80</xdr:row>
                    <xdr:rowOff>30480</xdr:rowOff>
                  </to>
                </anchor>
              </controlPr>
            </control>
          </mc:Choice>
        </mc:AlternateContent>
        <mc:AlternateContent xmlns:mc="http://schemas.openxmlformats.org/markup-compatibility/2006">
          <mc:Choice Requires="x14">
            <control shapeId="102498" r:id="rId100" name="Check Box 98">
              <controlPr defaultSize="0" autoFill="0" autoLine="0" autoPict="0">
                <anchor moveWithCells="1">
                  <from>
                    <xdr:col>4</xdr:col>
                    <xdr:colOff>7620</xdr:colOff>
                    <xdr:row>80</xdr:row>
                    <xdr:rowOff>152400</xdr:rowOff>
                  </from>
                  <to>
                    <xdr:col>5</xdr:col>
                    <xdr:colOff>106680</xdr:colOff>
                    <xdr:row>82</xdr:row>
                    <xdr:rowOff>7620</xdr:rowOff>
                  </to>
                </anchor>
              </controlPr>
            </control>
          </mc:Choice>
        </mc:AlternateContent>
        <mc:AlternateContent xmlns:mc="http://schemas.openxmlformats.org/markup-compatibility/2006">
          <mc:Choice Requires="x14">
            <control shapeId="102499" r:id="rId101" name="Check Box 99">
              <controlPr defaultSize="0" autoFill="0" autoLine="0" autoPict="0">
                <anchor moveWithCells="1">
                  <from>
                    <xdr:col>4</xdr:col>
                    <xdr:colOff>220980</xdr:colOff>
                    <xdr:row>80</xdr:row>
                    <xdr:rowOff>144780</xdr:rowOff>
                  </from>
                  <to>
                    <xdr:col>6</xdr:col>
                    <xdr:colOff>121920</xdr:colOff>
                    <xdr:row>82</xdr:row>
                    <xdr:rowOff>7620</xdr:rowOff>
                  </to>
                </anchor>
              </controlPr>
            </control>
          </mc:Choice>
        </mc:AlternateContent>
        <mc:AlternateContent xmlns:mc="http://schemas.openxmlformats.org/markup-compatibility/2006">
          <mc:Choice Requires="x14">
            <control shapeId="102500" r:id="rId102" name="Check Box 100">
              <controlPr defaultSize="0" autoFill="0" autoLine="0" autoPict="0">
                <anchor moveWithCells="1">
                  <from>
                    <xdr:col>7</xdr:col>
                    <xdr:colOff>30480</xdr:colOff>
                    <xdr:row>72</xdr:row>
                    <xdr:rowOff>38100</xdr:rowOff>
                  </from>
                  <to>
                    <xdr:col>9</xdr:col>
                    <xdr:colOff>426720</xdr:colOff>
                    <xdr:row>73</xdr:row>
                    <xdr:rowOff>99060</xdr:rowOff>
                  </to>
                </anchor>
              </controlPr>
            </control>
          </mc:Choice>
        </mc:AlternateContent>
        <mc:AlternateContent xmlns:mc="http://schemas.openxmlformats.org/markup-compatibility/2006">
          <mc:Choice Requires="x14">
            <control shapeId="102501" r:id="rId103" name="Check Box 101">
              <controlPr defaultSize="0" autoFill="0" autoLine="0" autoPict="0">
                <anchor moveWithCells="1">
                  <from>
                    <xdr:col>14</xdr:col>
                    <xdr:colOff>198120</xdr:colOff>
                    <xdr:row>72</xdr:row>
                    <xdr:rowOff>38100</xdr:rowOff>
                  </from>
                  <to>
                    <xdr:col>21</xdr:col>
                    <xdr:colOff>381000</xdr:colOff>
                    <xdr:row>73</xdr:row>
                    <xdr:rowOff>99060</xdr:rowOff>
                  </to>
                </anchor>
              </controlPr>
            </control>
          </mc:Choice>
        </mc:AlternateContent>
        <mc:AlternateContent xmlns:mc="http://schemas.openxmlformats.org/markup-compatibility/2006">
          <mc:Choice Requires="x14">
            <control shapeId="102502" r:id="rId104" name="Check Box 102">
              <controlPr defaultSize="0" autoFill="0" autoLine="0" autoPict="0">
                <anchor moveWithCells="1">
                  <from>
                    <xdr:col>9</xdr:col>
                    <xdr:colOff>83820</xdr:colOff>
                    <xdr:row>72</xdr:row>
                    <xdr:rowOff>45720</xdr:rowOff>
                  </from>
                  <to>
                    <xdr:col>17</xdr:col>
                    <xdr:colOff>15240</xdr:colOff>
                    <xdr:row>73</xdr:row>
                    <xdr:rowOff>99060</xdr:rowOff>
                  </to>
                </anchor>
              </controlPr>
            </control>
          </mc:Choice>
        </mc:AlternateContent>
        <mc:AlternateContent xmlns:mc="http://schemas.openxmlformats.org/markup-compatibility/2006">
          <mc:Choice Requires="x14">
            <control shapeId="102503" r:id="rId105" name="Check Box 103">
              <controlPr defaultSize="0" autoFill="0" autoLine="0" autoPict="0">
                <anchor moveWithCells="1">
                  <from>
                    <xdr:col>19</xdr:col>
                    <xdr:colOff>137160</xdr:colOff>
                    <xdr:row>72</xdr:row>
                    <xdr:rowOff>30480</xdr:rowOff>
                  </from>
                  <to>
                    <xdr:col>26</xdr:col>
                    <xdr:colOff>167640</xdr:colOff>
                    <xdr:row>73</xdr:row>
                    <xdr:rowOff>99060</xdr:rowOff>
                  </to>
                </anchor>
              </controlPr>
            </control>
          </mc:Choice>
        </mc:AlternateContent>
        <mc:AlternateContent xmlns:mc="http://schemas.openxmlformats.org/markup-compatibility/2006">
          <mc:Choice Requires="x14">
            <control shapeId="102504" r:id="rId106" name="Check Box 104">
              <controlPr defaultSize="0" autoFill="0" autoLine="0" autoPict="0">
                <anchor moveWithCells="1">
                  <from>
                    <xdr:col>25</xdr:col>
                    <xdr:colOff>60960</xdr:colOff>
                    <xdr:row>23</xdr:row>
                    <xdr:rowOff>160020</xdr:rowOff>
                  </from>
                  <to>
                    <xdr:col>34</xdr:col>
                    <xdr:colOff>91440</xdr:colOff>
                    <xdr:row>25</xdr:row>
                    <xdr:rowOff>22860</xdr:rowOff>
                  </to>
                </anchor>
              </controlPr>
            </control>
          </mc:Choice>
        </mc:AlternateContent>
        <mc:AlternateContent xmlns:mc="http://schemas.openxmlformats.org/markup-compatibility/2006">
          <mc:Choice Requires="x14">
            <control shapeId="102505" r:id="rId107" name="Check Box 105">
              <controlPr defaultSize="0" autoFill="0" autoLine="0" autoPict="0" macro="[0]!ShowMessage_NotAsSpecified">
                <anchor moveWithCells="1">
                  <from>
                    <xdr:col>25</xdr:col>
                    <xdr:colOff>60960</xdr:colOff>
                    <xdr:row>24</xdr:row>
                    <xdr:rowOff>144780</xdr:rowOff>
                  </from>
                  <to>
                    <xdr:col>34</xdr:col>
                    <xdr:colOff>91440</xdr:colOff>
                    <xdr:row>26</xdr:row>
                    <xdr:rowOff>22860</xdr:rowOff>
                  </to>
                </anchor>
              </controlPr>
            </control>
          </mc:Choice>
        </mc:AlternateContent>
        <mc:AlternateContent xmlns:mc="http://schemas.openxmlformats.org/markup-compatibility/2006">
          <mc:Choice Requires="x14">
            <control shapeId="102506" r:id="rId108" name="Check Box 106">
              <controlPr defaultSize="0" autoFill="0" autoLine="0" autoPict="0" macro="[0]!ShowMessage_NotAsSpecified">
                <anchor moveWithCells="1">
                  <from>
                    <xdr:col>29</xdr:col>
                    <xdr:colOff>152400</xdr:colOff>
                    <xdr:row>23</xdr:row>
                    <xdr:rowOff>152400</xdr:rowOff>
                  </from>
                  <to>
                    <xdr:col>34</xdr:col>
                    <xdr:colOff>1219200</xdr:colOff>
                    <xdr:row>25</xdr:row>
                    <xdr:rowOff>22860</xdr:rowOff>
                  </to>
                </anchor>
              </controlPr>
            </control>
          </mc:Choice>
        </mc:AlternateContent>
        <mc:AlternateContent xmlns:mc="http://schemas.openxmlformats.org/markup-compatibility/2006">
          <mc:Choice Requires="x14">
            <control shapeId="102507" r:id="rId109" name="Check Box 107">
              <controlPr defaultSize="0" autoFill="0" autoLine="0" autoPict="0" macro="[0]!ShowMessage_NotAsSpecified">
                <anchor moveWithCells="1">
                  <from>
                    <xdr:col>29</xdr:col>
                    <xdr:colOff>152400</xdr:colOff>
                    <xdr:row>24</xdr:row>
                    <xdr:rowOff>144780</xdr:rowOff>
                  </from>
                  <to>
                    <xdr:col>34</xdr:col>
                    <xdr:colOff>1219200</xdr:colOff>
                    <xdr:row>26</xdr:row>
                    <xdr:rowOff>22860</xdr:rowOff>
                  </to>
                </anchor>
              </controlPr>
            </control>
          </mc:Choice>
        </mc:AlternateContent>
        <mc:AlternateContent xmlns:mc="http://schemas.openxmlformats.org/markup-compatibility/2006">
          <mc:Choice Requires="x14">
            <control shapeId="102508" r:id="rId110" name="Check Box 108">
              <controlPr defaultSize="0" autoFill="0" autoLine="0" autoPict="0">
                <anchor moveWithCells="1">
                  <from>
                    <xdr:col>25</xdr:col>
                    <xdr:colOff>60960</xdr:colOff>
                    <xdr:row>14</xdr:row>
                    <xdr:rowOff>30480</xdr:rowOff>
                  </from>
                  <to>
                    <xdr:col>34</xdr:col>
                    <xdr:colOff>228600</xdr:colOff>
                    <xdr:row>15</xdr:row>
                    <xdr:rowOff>68580</xdr:rowOff>
                  </to>
                </anchor>
              </controlPr>
            </control>
          </mc:Choice>
        </mc:AlternateContent>
        <mc:AlternateContent xmlns:mc="http://schemas.openxmlformats.org/markup-compatibility/2006">
          <mc:Choice Requires="x14">
            <control shapeId="102509" r:id="rId111" name="Check Box 109">
              <controlPr defaultSize="0" autoFill="0" autoLine="0" autoPict="0">
                <anchor moveWithCells="1">
                  <from>
                    <xdr:col>29</xdr:col>
                    <xdr:colOff>144780</xdr:colOff>
                    <xdr:row>14</xdr:row>
                    <xdr:rowOff>30480</xdr:rowOff>
                  </from>
                  <to>
                    <xdr:col>34</xdr:col>
                    <xdr:colOff>1242060</xdr:colOff>
                    <xdr:row>15</xdr:row>
                    <xdr:rowOff>68580</xdr:rowOff>
                  </to>
                </anchor>
              </controlPr>
            </control>
          </mc:Choice>
        </mc:AlternateContent>
        <mc:AlternateContent xmlns:mc="http://schemas.openxmlformats.org/markup-compatibility/2006">
          <mc:Choice Requires="x14">
            <control shapeId="102510" r:id="rId112" name="Check Box 110">
              <controlPr defaultSize="0" autoFill="0" autoLine="0" autoPict="0">
                <anchor moveWithCells="1">
                  <from>
                    <xdr:col>25</xdr:col>
                    <xdr:colOff>60960</xdr:colOff>
                    <xdr:row>25</xdr:row>
                    <xdr:rowOff>160020</xdr:rowOff>
                  </from>
                  <to>
                    <xdr:col>34</xdr:col>
                    <xdr:colOff>243840</xdr:colOff>
                    <xdr:row>27</xdr:row>
                    <xdr:rowOff>38100</xdr:rowOff>
                  </to>
                </anchor>
              </controlPr>
            </control>
          </mc:Choice>
        </mc:AlternateContent>
        <mc:AlternateContent xmlns:mc="http://schemas.openxmlformats.org/markup-compatibility/2006">
          <mc:Choice Requires="x14">
            <control shapeId="102511" r:id="rId113" name="Check Box 111">
              <controlPr defaultSize="0" autoFill="0" autoLine="0" autoPict="0">
                <anchor moveWithCells="1">
                  <from>
                    <xdr:col>29</xdr:col>
                    <xdr:colOff>152400</xdr:colOff>
                    <xdr:row>25</xdr:row>
                    <xdr:rowOff>160020</xdr:rowOff>
                  </from>
                  <to>
                    <xdr:col>34</xdr:col>
                    <xdr:colOff>1249680</xdr:colOff>
                    <xdr:row>27</xdr:row>
                    <xdr:rowOff>38100</xdr:rowOff>
                  </to>
                </anchor>
              </controlPr>
            </control>
          </mc:Choice>
        </mc:AlternateContent>
        <mc:AlternateContent xmlns:mc="http://schemas.openxmlformats.org/markup-compatibility/2006">
          <mc:Choice Requires="x14">
            <control shapeId="102512" r:id="rId114" name="Check Box 112">
              <controlPr defaultSize="0" autoFill="0" autoLine="0" autoPict="0">
                <anchor moveWithCells="1">
                  <from>
                    <xdr:col>25</xdr:col>
                    <xdr:colOff>45720</xdr:colOff>
                    <xdr:row>20</xdr:row>
                    <xdr:rowOff>7620</xdr:rowOff>
                  </from>
                  <to>
                    <xdr:col>34</xdr:col>
                    <xdr:colOff>243840</xdr:colOff>
                    <xdr:row>21</xdr:row>
                    <xdr:rowOff>60960</xdr:rowOff>
                  </to>
                </anchor>
              </controlPr>
            </control>
          </mc:Choice>
        </mc:AlternateContent>
        <mc:AlternateContent xmlns:mc="http://schemas.openxmlformats.org/markup-compatibility/2006">
          <mc:Choice Requires="x14">
            <control shapeId="102513" r:id="rId115" name="Check Box 113">
              <controlPr defaultSize="0" autoFill="0" autoLine="0" autoPict="0">
                <anchor moveWithCells="1">
                  <from>
                    <xdr:col>29</xdr:col>
                    <xdr:colOff>144780</xdr:colOff>
                    <xdr:row>20</xdr:row>
                    <xdr:rowOff>7620</xdr:rowOff>
                  </from>
                  <to>
                    <xdr:col>34</xdr:col>
                    <xdr:colOff>1242060</xdr:colOff>
                    <xdr:row>21</xdr:row>
                    <xdr:rowOff>60960</xdr:rowOff>
                  </to>
                </anchor>
              </controlPr>
            </control>
          </mc:Choice>
        </mc:AlternateContent>
        <mc:AlternateContent xmlns:mc="http://schemas.openxmlformats.org/markup-compatibility/2006">
          <mc:Choice Requires="x14">
            <control shapeId="102514" r:id="rId116" name="Check Box 114">
              <controlPr defaultSize="0" autoFill="0" autoLine="0" autoPict="0">
                <anchor moveWithCells="1">
                  <from>
                    <xdr:col>25</xdr:col>
                    <xdr:colOff>38100</xdr:colOff>
                    <xdr:row>41</xdr:row>
                    <xdr:rowOff>160020</xdr:rowOff>
                  </from>
                  <to>
                    <xdr:col>34</xdr:col>
                    <xdr:colOff>236220</xdr:colOff>
                    <xdr:row>43</xdr:row>
                    <xdr:rowOff>38100</xdr:rowOff>
                  </to>
                </anchor>
              </controlPr>
            </control>
          </mc:Choice>
        </mc:AlternateContent>
        <mc:AlternateContent xmlns:mc="http://schemas.openxmlformats.org/markup-compatibility/2006">
          <mc:Choice Requires="x14">
            <control shapeId="102515" r:id="rId117" name="Check Box 115">
              <controlPr defaultSize="0" autoFill="0" autoLine="0" autoPict="0">
                <anchor moveWithCells="1">
                  <from>
                    <xdr:col>29</xdr:col>
                    <xdr:colOff>137160</xdr:colOff>
                    <xdr:row>41</xdr:row>
                    <xdr:rowOff>160020</xdr:rowOff>
                  </from>
                  <to>
                    <xdr:col>34</xdr:col>
                    <xdr:colOff>1249680</xdr:colOff>
                    <xdr:row>43</xdr:row>
                    <xdr:rowOff>38100</xdr:rowOff>
                  </to>
                </anchor>
              </controlPr>
            </control>
          </mc:Choice>
        </mc:AlternateContent>
        <mc:AlternateContent xmlns:mc="http://schemas.openxmlformats.org/markup-compatibility/2006">
          <mc:Choice Requires="x14">
            <control shapeId="102516" r:id="rId118" name="Check Box 116">
              <controlPr defaultSize="0" autoFill="0" autoLine="0" autoPict="0">
                <anchor moveWithCells="1">
                  <from>
                    <xdr:col>29</xdr:col>
                    <xdr:colOff>137160</xdr:colOff>
                    <xdr:row>28</xdr:row>
                    <xdr:rowOff>144780</xdr:rowOff>
                  </from>
                  <to>
                    <xdr:col>34</xdr:col>
                    <xdr:colOff>1234440</xdr:colOff>
                    <xdr:row>30</xdr:row>
                    <xdr:rowOff>22860</xdr:rowOff>
                  </to>
                </anchor>
              </controlPr>
            </control>
          </mc:Choice>
        </mc:AlternateContent>
        <mc:AlternateContent xmlns:mc="http://schemas.openxmlformats.org/markup-compatibility/2006">
          <mc:Choice Requires="x14">
            <control shapeId="102517" r:id="rId119" name="Check Box 117">
              <controlPr defaultSize="0" autoFill="0" autoLine="0" autoPict="0">
                <anchor moveWithCells="1">
                  <from>
                    <xdr:col>25</xdr:col>
                    <xdr:colOff>60960</xdr:colOff>
                    <xdr:row>16</xdr:row>
                    <xdr:rowOff>182880</xdr:rowOff>
                  </from>
                  <to>
                    <xdr:col>34</xdr:col>
                    <xdr:colOff>243840</xdr:colOff>
                    <xdr:row>18</xdr:row>
                    <xdr:rowOff>45720</xdr:rowOff>
                  </to>
                </anchor>
              </controlPr>
            </control>
          </mc:Choice>
        </mc:AlternateContent>
        <mc:AlternateContent xmlns:mc="http://schemas.openxmlformats.org/markup-compatibility/2006">
          <mc:Choice Requires="x14">
            <control shapeId="102518" r:id="rId120" name="Check Box 118">
              <controlPr defaultSize="0" autoFill="0" autoLine="0" autoPict="0">
                <anchor moveWithCells="1">
                  <from>
                    <xdr:col>29</xdr:col>
                    <xdr:colOff>152400</xdr:colOff>
                    <xdr:row>16</xdr:row>
                    <xdr:rowOff>182880</xdr:rowOff>
                  </from>
                  <to>
                    <xdr:col>34</xdr:col>
                    <xdr:colOff>1249680</xdr:colOff>
                    <xdr:row>18</xdr:row>
                    <xdr:rowOff>45720</xdr:rowOff>
                  </to>
                </anchor>
              </controlPr>
            </control>
          </mc:Choice>
        </mc:AlternateContent>
        <mc:AlternateContent xmlns:mc="http://schemas.openxmlformats.org/markup-compatibility/2006">
          <mc:Choice Requires="x14">
            <control shapeId="102519" r:id="rId121" name="Check Box 119">
              <controlPr defaultSize="0" autoFill="0" autoLine="0" autoPict="0">
                <anchor moveWithCells="1">
                  <from>
                    <xdr:col>29</xdr:col>
                    <xdr:colOff>152400</xdr:colOff>
                    <xdr:row>22</xdr:row>
                    <xdr:rowOff>182880</xdr:rowOff>
                  </from>
                  <to>
                    <xdr:col>34</xdr:col>
                    <xdr:colOff>1249680</xdr:colOff>
                    <xdr:row>24</xdr:row>
                    <xdr:rowOff>45720</xdr:rowOff>
                  </to>
                </anchor>
              </controlPr>
            </control>
          </mc:Choice>
        </mc:AlternateContent>
        <mc:AlternateContent xmlns:mc="http://schemas.openxmlformats.org/markup-compatibility/2006">
          <mc:Choice Requires="x14">
            <control shapeId="102520" r:id="rId122" name="Check Box 120">
              <controlPr defaultSize="0" autoFill="0" autoLine="0" autoPict="0">
                <anchor moveWithCells="1">
                  <from>
                    <xdr:col>25</xdr:col>
                    <xdr:colOff>60960</xdr:colOff>
                    <xdr:row>60</xdr:row>
                    <xdr:rowOff>152400</xdr:rowOff>
                  </from>
                  <to>
                    <xdr:col>34</xdr:col>
                    <xdr:colOff>274320</xdr:colOff>
                    <xdr:row>62</xdr:row>
                    <xdr:rowOff>30480</xdr:rowOff>
                  </to>
                </anchor>
              </controlPr>
            </control>
          </mc:Choice>
        </mc:AlternateContent>
        <mc:AlternateContent xmlns:mc="http://schemas.openxmlformats.org/markup-compatibility/2006">
          <mc:Choice Requires="x14">
            <control shapeId="102521" r:id="rId123" name="Check Box 121">
              <controlPr defaultSize="0" autoFill="0" autoLine="0" autoPict="0" macro="[0]!ShowMessage_NotAsSpecified">
                <anchor moveWithCells="1">
                  <from>
                    <xdr:col>29</xdr:col>
                    <xdr:colOff>144780</xdr:colOff>
                    <xdr:row>62</xdr:row>
                    <xdr:rowOff>121920</xdr:rowOff>
                  </from>
                  <to>
                    <xdr:col>34</xdr:col>
                    <xdr:colOff>1257300</xdr:colOff>
                    <xdr:row>64</xdr:row>
                    <xdr:rowOff>7620</xdr:rowOff>
                  </to>
                </anchor>
              </controlPr>
            </control>
          </mc:Choice>
        </mc:AlternateContent>
        <mc:AlternateContent xmlns:mc="http://schemas.openxmlformats.org/markup-compatibility/2006">
          <mc:Choice Requires="x14">
            <control shapeId="102522" r:id="rId124" name="Check Box 122">
              <controlPr defaultSize="0" autoFill="0" autoLine="0" autoPict="0">
                <anchor moveWithCells="1">
                  <from>
                    <xdr:col>25</xdr:col>
                    <xdr:colOff>45720</xdr:colOff>
                    <xdr:row>57</xdr:row>
                    <xdr:rowOff>160020</xdr:rowOff>
                  </from>
                  <to>
                    <xdr:col>34</xdr:col>
                    <xdr:colOff>259080</xdr:colOff>
                    <xdr:row>59</xdr:row>
                    <xdr:rowOff>38100</xdr:rowOff>
                  </to>
                </anchor>
              </controlPr>
            </control>
          </mc:Choice>
        </mc:AlternateContent>
        <mc:AlternateContent xmlns:mc="http://schemas.openxmlformats.org/markup-compatibility/2006">
          <mc:Choice Requires="x14">
            <control shapeId="102523" r:id="rId125" name="Check Box 123">
              <controlPr defaultSize="0" autoFill="0" autoLine="0" autoPict="0" macro="[0]!ShowMessage_NotAsSpecified">
                <anchor moveWithCells="1">
                  <from>
                    <xdr:col>29</xdr:col>
                    <xdr:colOff>144780</xdr:colOff>
                    <xdr:row>59</xdr:row>
                    <xdr:rowOff>121920</xdr:rowOff>
                  </from>
                  <to>
                    <xdr:col>34</xdr:col>
                    <xdr:colOff>1257300</xdr:colOff>
                    <xdr:row>61</xdr:row>
                    <xdr:rowOff>7620</xdr:rowOff>
                  </to>
                </anchor>
              </controlPr>
            </control>
          </mc:Choice>
        </mc:AlternateContent>
        <mc:AlternateContent xmlns:mc="http://schemas.openxmlformats.org/markup-compatibility/2006">
          <mc:Choice Requires="x14">
            <control shapeId="102524" r:id="rId126" name="Check Box 124">
              <controlPr defaultSize="0" autoFill="0" autoLine="0" autoPict="0">
                <anchor moveWithCells="1">
                  <from>
                    <xdr:col>25</xdr:col>
                    <xdr:colOff>60960</xdr:colOff>
                    <xdr:row>54</xdr:row>
                    <xdr:rowOff>152400</xdr:rowOff>
                  </from>
                  <to>
                    <xdr:col>34</xdr:col>
                    <xdr:colOff>274320</xdr:colOff>
                    <xdr:row>56</xdr:row>
                    <xdr:rowOff>30480</xdr:rowOff>
                  </to>
                </anchor>
              </controlPr>
            </control>
          </mc:Choice>
        </mc:AlternateContent>
        <mc:AlternateContent xmlns:mc="http://schemas.openxmlformats.org/markup-compatibility/2006">
          <mc:Choice Requires="x14">
            <control shapeId="102525" r:id="rId127" name="Check Box 125">
              <controlPr defaultSize="0" autoFill="0" autoLine="0" autoPict="0" macro="[0]!ShowMessage_NotAsSpecified">
                <anchor moveWithCells="1">
                  <from>
                    <xdr:col>29</xdr:col>
                    <xdr:colOff>144780</xdr:colOff>
                    <xdr:row>56</xdr:row>
                    <xdr:rowOff>114300</xdr:rowOff>
                  </from>
                  <to>
                    <xdr:col>34</xdr:col>
                    <xdr:colOff>1257300</xdr:colOff>
                    <xdr:row>58</xdr:row>
                    <xdr:rowOff>0</xdr:rowOff>
                  </to>
                </anchor>
              </controlPr>
            </control>
          </mc:Choice>
        </mc:AlternateContent>
        <mc:AlternateContent xmlns:mc="http://schemas.openxmlformats.org/markup-compatibility/2006">
          <mc:Choice Requires="x14">
            <control shapeId="102528" r:id="rId128" name="Check Box 128">
              <controlPr defaultSize="0" autoFill="0" autoLine="0" autoPict="0">
                <anchor moveWithCells="1">
                  <from>
                    <xdr:col>25</xdr:col>
                    <xdr:colOff>60960</xdr:colOff>
                    <xdr:row>29</xdr:row>
                    <xdr:rowOff>160020</xdr:rowOff>
                  </from>
                  <to>
                    <xdr:col>34</xdr:col>
                    <xdr:colOff>91440</xdr:colOff>
                    <xdr:row>31</xdr:row>
                    <xdr:rowOff>22860</xdr:rowOff>
                  </to>
                </anchor>
              </controlPr>
            </control>
          </mc:Choice>
        </mc:AlternateContent>
        <mc:AlternateContent xmlns:mc="http://schemas.openxmlformats.org/markup-compatibility/2006">
          <mc:Choice Requires="x14">
            <control shapeId="102529" r:id="rId129" name="Check Box 129">
              <controlPr defaultSize="0" autoFill="0" autoLine="0" autoPict="0" macro="[0]!ShowMessage_NotAsSpecified">
                <anchor moveWithCells="1">
                  <from>
                    <xdr:col>25</xdr:col>
                    <xdr:colOff>60960</xdr:colOff>
                    <xdr:row>30</xdr:row>
                    <xdr:rowOff>144780</xdr:rowOff>
                  </from>
                  <to>
                    <xdr:col>34</xdr:col>
                    <xdr:colOff>91440</xdr:colOff>
                    <xdr:row>32</xdr:row>
                    <xdr:rowOff>22860</xdr:rowOff>
                  </to>
                </anchor>
              </controlPr>
            </control>
          </mc:Choice>
        </mc:AlternateContent>
        <mc:AlternateContent xmlns:mc="http://schemas.openxmlformats.org/markup-compatibility/2006">
          <mc:Choice Requires="x14">
            <control shapeId="102530" r:id="rId130" name="Check Box 130">
              <controlPr defaultSize="0" autoFill="0" autoLine="0" autoPict="0" macro="[0]!ShowMessage_NotAsSpecified">
                <anchor moveWithCells="1">
                  <from>
                    <xdr:col>29</xdr:col>
                    <xdr:colOff>152400</xdr:colOff>
                    <xdr:row>29</xdr:row>
                    <xdr:rowOff>152400</xdr:rowOff>
                  </from>
                  <to>
                    <xdr:col>34</xdr:col>
                    <xdr:colOff>1219200</xdr:colOff>
                    <xdr:row>31</xdr:row>
                    <xdr:rowOff>22860</xdr:rowOff>
                  </to>
                </anchor>
              </controlPr>
            </control>
          </mc:Choice>
        </mc:AlternateContent>
        <mc:AlternateContent xmlns:mc="http://schemas.openxmlformats.org/markup-compatibility/2006">
          <mc:Choice Requires="x14">
            <control shapeId="102531" r:id="rId131" name="Check Box 131">
              <controlPr defaultSize="0" autoFill="0" autoLine="0" autoPict="0" macro="[0]!ShowMessage_NotAsSpecified">
                <anchor moveWithCells="1">
                  <from>
                    <xdr:col>29</xdr:col>
                    <xdr:colOff>152400</xdr:colOff>
                    <xdr:row>30</xdr:row>
                    <xdr:rowOff>144780</xdr:rowOff>
                  </from>
                  <to>
                    <xdr:col>34</xdr:col>
                    <xdr:colOff>1219200</xdr:colOff>
                    <xdr:row>32</xdr:row>
                    <xdr:rowOff>22860</xdr:rowOff>
                  </to>
                </anchor>
              </controlPr>
            </control>
          </mc:Choice>
        </mc:AlternateContent>
        <mc:AlternateContent xmlns:mc="http://schemas.openxmlformats.org/markup-compatibility/2006">
          <mc:Choice Requires="x14">
            <control shapeId="102532" r:id="rId132" name="Check Box 132">
              <controlPr defaultSize="0" autoFill="0" autoLine="0" autoPict="0">
                <anchor moveWithCells="1">
                  <from>
                    <xdr:col>25</xdr:col>
                    <xdr:colOff>60960</xdr:colOff>
                    <xdr:row>31</xdr:row>
                    <xdr:rowOff>228600</xdr:rowOff>
                  </from>
                  <to>
                    <xdr:col>34</xdr:col>
                    <xdr:colOff>91440</xdr:colOff>
                    <xdr:row>33</xdr:row>
                    <xdr:rowOff>45720</xdr:rowOff>
                  </to>
                </anchor>
              </controlPr>
            </control>
          </mc:Choice>
        </mc:AlternateContent>
        <mc:AlternateContent xmlns:mc="http://schemas.openxmlformats.org/markup-compatibility/2006">
          <mc:Choice Requires="x14">
            <control shapeId="102533" r:id="rId133" name="Check Box 133">
              <controlPr defaultSize="0" autoFill="0" autoLine="0" autoPict="0">
                <anchor moveWithCells="1">
                  <from>
                    <xdr:col>25</xdr:col>
                    <xdr:colOff>60960</xdr:colOff>
                    <xdr:row>32</xdr:row>
                    <xdr:rowOff>160020</xdr:rowOff>
                  </from>
                  <to>
                    <xdr:col>34</xdr:col>
                    <xdr:colOff>91440</xdr:colOff>
                    <xdr:row>34</xdr:row>
                    <xdr:rowOff>22860</xdr:rowOff>
                  </to>
                </anchor>
              </controlPr>
            </control>
          </mc:Choice>
        </mc:AlternateContent>
        <mc:AlternateContent xmlns:mc="http://schemas.openxmlformats.org/markup-compatibility/2006">
          <mc:Choice Requires="x14">
            <control shapeId="102534" r:id="rId134" name="Check Box 134">
              <controlPr defaultSize="0" autoFill="0" autoLine="0" autoPict="0" macro="[0]!ShowMessage_NotAsSpecified">
                <anchor moveWithCells="1">
                  <from>
                    <xdr:col>25</xdr:col>
                    <xdr:colOff>60960</xdr:colOff>
                    <xdr:row>33</xdr:row>
                    <xdr:rowOff>144780</xdr:rowOff>
                  </from>
                  <to>
                    <xdr:col>34</xdr:col>
                    <xdr:colOff>91440</xdr:colOff>
                    <xdr:row>35</xdr:row>
                    <xdr:rowOff>22860</xdr:rowOff>
                  </to>
                </anchor>
              </controlPr>
            </control>
          </mc:Choice>
        </mc:AlternateContent>
        <mc:AlternateContent xmlns:mc="http://schemas.openxmlformats.org/markup-compatibility/2006">
          <mc:Choice Requires="x14">
            <control shapeId="102535" r:id="rId135" name="Check Box 135">
              <controlPr defaultSize="0" autoFill="0" autoLine="0" autoPict="0" macro="[0]!ShowMessage_NotAsSpecified">
                <anchor moveWithCells="1">
                  <from>
                    <xdr:col>29</xdr:col>
                    <xdr:colOff>152400</xdr:colOff>
                    <xdr:row>32</xdr:row>
                    <xdr:rowOff>152400</xdr:rowOff>
                  </from>
                  <to>
                    <xdr:col>34</xdr:col>
                    <xdr:colOff>1219200</xdr:colOff>
                    <xdr:row>34</xdr:row>
                    <xdr:rowOff>22860</xdr:rowOff>
                  </to>
                </anchor>
              </controlPr>
            </control>
          </mc:Choice>
        </mc:AlternateContent>
        <mc:AlternateContent xmlns:mc="http://schemas.openxmlformats.org/markup-compatibility/2006">
          <mc:Choice Requires="x14">
            <control shapeId="102536" r:id="rId136" name="Check Box 136">
              <controlPr defaultSize="0" autoFill="0" autoLine="0" autoPict="0" macro="[0]!ShowMessage_NotAsSpecified">
                <anchor moveWithCells="1">
                  <from>
                    <xdr:col>29</xdr:col>
                    <xdr:colOff>152400</xdr:colOff>
                    <xdr:row>33</xdr:row>
                    <xdr:rowOff>144780</xdr:rowOff>
                  </from>
                  <to>
                    <xdr:col>34</xdr:col>
                    <xdr:colOff>1219200</xdr:colOff>
                    <xdr:row>35</xdr:row>
                    <xdr:rowOff>22860</xdr:rowOff>
                  </to>
                </anchor>
              </controlPr>
            </control>
          </mc:Choice>
        </mc:AlternateContent>
        <mc:AlternateContent xmlns:mc="http://schemas.openxmlformats.org/markup-compatibility/2006">
          <mc:Choice Requires="x14">
            <control shapeId="102537" r:id="rId137" name="Check Box 137">
              <controlPr defaultSize="0" autoFill="0" autoLine="0" autoPict="0">
                <anchor moveWithCells="1">
                  <from>
                    <xdr:col>29</xdr:col>
                    <xdr:colOff>152400</xdr:colOff>
                    <xdr:row>31</xdr:row>
                    <xdr:rowOff>182880</xdr:rowOff>
                  </from>
                  <to>
                    <xdr:col>34</xdr:col>
                    <xdr:colOff>1249680</xdr:colOff>
                    <xdr:row>33</xdr:row>
                    <xdr:rowOff>45720</xdr:rowOff>
                  </to>
                </anchor>
              </controlPr>
            </control>
          </mc:Choice>
        </mc:AlternateContent>
        <mc:AlternateContent xmlns:mc="http://schemas.openxmlformats.org/markup-compatibility/2006">
          <mc:Choice Requires="x14">
            <control shapeId="102538" r:id="rId138" name="Check Box 138">
              <controlPr defaultSize="0" autoFill="0" autoLine="0" autoPict="0">
                <anchor moveWithCells="1">
                  <from>
                    <xdr:col>25</xdr:col>
                    <xdr:colOff>60960</xdr:colOff>
                    <xdr:row>34</xdr:row>
                    <xdr:rowOff>228600</xdr:rowOff>
                  </from>
                  <to>
                    <xdr:col>34</xdr:col>
                    <xdr:colOff>91440</xdr:colOff>
                    <xdr:row>36</xdr:row>
                    <xdr:rowOff>45720</xdr:rowOff>
                  </to>
                </anchor>
              </controlPr>
            </control>
          </mc:Choice>
        </mc:AlternateContent>
        <mc:AlternateContent xmlns:mc="http://schemas.openxmlformats.org/markup-compatibility/2006">
          <mc:Choice Requires="x14">
            <control shapeId="102539" r:id="rId139" name="Check Box 139">
              <controlPr defaultSize="0" autoFill="0" autoLine="0" autoPict="0">
                <anchor moveWithCells="1">
                  <from>
                    <xdr:col>25</xdr:col>
                    <xdr:colOff>60960</xdr:colOff>
                    <xdr:row>35</xdr:row>
                    <xdr:rowOff>160020</xdr:rowOff>
                  </from>
                  <to>
                    <xdr:col>34</xdr:col>
                    <xdr:colOff>91440</xdr:colOff>
                    <xdr:row>37</xdr:row>
                    <xdr:rowOff>22860</xdr:rowOff>
                  </to>
                </anchor>
              </controlPr>
            </control>
          </mc:Choice>
        </mc:AlternateContent>
        <mc:AlternateContent xmlns:mc="http://schemas.openxmlformats.org/markup-compatibility/2006">
          <mc:Choice Requires="x14">
            <control shapeId="102540" r:id="rId140" name="Check Box 140">
              <controlPr defaultSize="0" autoFill="0" autoLine="0" autoPict="0">
                <anchor moveWithCells="1">
                  <from>
                    <xdr:col>29</xdr:col>
                    <xdr:colOff>152400</xdr:colOff>
                    <xdr:row>34</xdr:row>
                    <xdr:rowOff>182880</xdr:rowOff>
                  </from>
                  <to>
                    <xdr:col>34</xdr:col>
                    <xdr:colOff>1249680</xdr:colOff>
                    <xdr:row>36</xdr:row>
                    <xdr:rowOff>45720</xdr:rowOff>
                  </to>
                </anchor>
              </controlPr>
            </control>
          </mc:Choice>
        </mc:AlternateContent>
        <mc:AlternateContent xmlns:mc="http://schemas.openxmlformats.org/markup-compatibility/2006">
          <mc:Choice Requires="x14">
            <control shapeId="102541" r:id="rId141" name="Check Box 141">
              <controlPr defaultSize="0" autoFill="0" autoLine="0" autoPict="0">
                <anchor moveWithCells="1">
                  <from>
                    <xdr:col>25</xdr:col>
                    <xdr:colOff>60960</xdr:colOff>
                    <xdr:row>37</xdr:row>
                    <xdr:rowOff>228600</xdr:rowOff>
                  </from>
                  <to>
                    <xdr:col>34</xdr:col>
                    <xdr:colOff>91440</xdr:colOff>
                    <xdr:row>39</xdr:row>
                    <xdr:rowOff>45720</xdr:rowOff>
                  </to>
                </anchor>
              </controlPr>
            </control>
          </mc:Choice>
        </mc:AlternateContent>
        <mc:AlternateContent xmlns:mc="http://schemas.openxmlformats.org/markup-compatibility/2006">
          <mc:Choice Requires="x14">
            <control shapeId="102542" r:id="rId142" name="Check Box 142">
              <controlPr defaultSize="0" autoFill="0" autoLine="0" autoPict="0">
                <anchor moveWithCells="1">
                  <from>
                    <xdr:col>25</xdr:col>
                    <xdr:colOff>60960</xdr:colOff>
                    <xdr:row>38</xdr:row>
                    <xdr:rowOff>160020</xdr:rowOff>
                  </from>
                  <to>
                    <xdr:col>34</xdr:col>
                    <xdr:colOff>91440</xdr:colOff>
                    <xdr:row>40</xdr:row>
                    <xdr:rowOff>22860</xdr:rowOff>
                  </to>
                </anchor>
              </controlPr>
            </control>
          </mc:Choice>
        </mc:AlternateContent>
        <mc:AlternateContent xmlns:mc="http://schemas.openxmlformats.org/markup-compatibility/2006">
          <mc:Choice Requires="x14">
            <control shapeId="102543" r:id="rId143" name="Check Box 143">
              <controlPr defaultSize="0" autoFill="0" autoLine="0" autoPict="0" macro="[0]!ShowMessage_NotAsSpecified">
                <anchor moveWithCells="1">
                  <from>
                    <xdr:col>25</xdr:col>
                    <xdr:colOff>60960</xdr:colOff>
                    <xdr:row>39</xdr:row>
                    <xdr:rowOff>144780</xdr:rowOff>
                  </from>
                  <to>
                    <xdr:col>34</xdr:col>
                    <xdr:colOff>91440</xdr:colOff>
                    <xdr:row>41</xdr:row>
                    <xdr:rowOff>30480</xdr:rowOff>
                  </to>
                </anchor>
              </controlPr>
            </control>
          </mc:Choice>
        </mc:AlternateContent>
        <mc:AlternateContent xmlns:mc="http://schemas.openxmlformats.org/markup-compatibility/2006">
          <mc:Choice Requires="x14">
            <control shapeId="102544" r:id="rId144" name="Check Box 144">
              <controlPr defaultSize="0" autoFill="0" autoLine="0" autoPict="0" macro="[0]!ShowMessage_NotAsSpecified">
                <anchor moveWithCells="1">
                  <from>
                    <xdr:col>29</xdr:col>
                    <xdr:colOff>152400</xdr:colOff>
                    <xdr:row>38</xdr:row>
                    <xdr:rowOff>152400</xdr:rowOff>
                  </from>
                  <to>
                    <xdr:col>34</xdr:col>
                    <xdr:colOff>1219200</xdr:colOff>
                    <xdr:row>40</xdr:row>
                    <xdr:rowOff>22860</xdr:rowOff>
                  </to>
                </anchor>
              </controlPr>
            </control>
          </mc:Choice>
        </mc:AlternateContent>
        <mc:AlternateContent xmlns:mc="http://schemas.openxmlformats.org/markup-compatibility/2006">
          <mc:Choice Requires="x14">
            <control shapeId="102545" r:id="rId145" name="Check Box 145">
              <controlPr defaultSize="0" autoFill="0" autoLine="0" autoPict="0" macro="[0]!ShowMessage_NotAsSpecified">
                <anchor moveWithCells="1">
                  <from>
                    <xdr:col>29</xdr:col>
                    <xdr:colOff>152400</xdr:colOff>
                    <xdr:row>39</xdr:row>
                    <xdr:rowOff>144780</xdr:rowOff>
                  </from>
                  <to>
                    <xdr:col>34</xdr:col>
                    <xdr:colOff>1219200</xdr:colOff>
                    <xdr:row>41</xdr:row>
                    <xdr:rowOff>30480</xdr:rowOff>
                  </to>
                </anchor>
              </controlPr>
            </control>
          </mc:Choice>
        </mc:AlternateContent>
        <mc:AlternateContent xmlns:mc="http://schemas.openxmlformats.org/markup-compatibility/2006">
          <mc:Choice Requires="x14">
            <control shapeId="102546" r:id="rId146" name="Check Box 146">
              <controlPr defaultSize="0" autoFill="0" autoLine="0" autoPict="0">
                <anchor moveWithCells="1">
                  <from>
                    <xdr:col>29</xdr:col>
                    <xdr:colOff>152400</xdr:colOff>
                    <xdr:row>37</xdr:row>
                    <xdr:rowOff>182880</xdr:rowOff>
                  </from>
                  <to>
                    <xdr:col>34</xdr:col>
                    <xdr:colOff>1249680</xdr:colOff>
                    <xdr:row>39</xdr:row>
                    <xdr:rowOff>45720</xdr:rowOff>
                  </to>
                </anchor>
              </controlPr>
            </control>
          </mc:Choice>
        </mc:AlternateContent>
        <mc:AlternateContent xmlns:mc="http://schemas.openxmlformats.org/markup-compatibility/2006">
          <mc:Choice Requires="x14">
            <control shapeId="102548" r:id="rId147" name="Check Box 148">
              <controlPr defaultSize="0" autoFill="0" autoLine="0" autoPict="0">
                <anchor moveWithCells="1">
                  <from>
                    <xdr:col>15</xdr:col>
                    <xdr:colOff>60960</xdr:colOff>
                    <xdr:row>96</xdr:row>
                    <xdr:rowOff>144780</xdr:rowOff>
                  </from>
                  <to>
                    <xdr:col>16</xdr:col>
                    <xdr:colOff>106680</xdr:colOff>
                    <xdr:row>98</xdr:row>
                    <xdr:rowOff>15240</xdr:rowOff>
                  </to>
                </anchor>
              </controlPr>
            </control>
          </mc:Choice>
        </mc:AlternateContent>
        <mc:AlternateContent xmlns:mc="http://schemas.openxmlformats.org/markup-compatibility/2006">
          <mc:Choice Requires="x14">
            <control shapeId="102550" r:id="rId148" name="Check Box 150">
              <controlPr defaultSize="0" autoFill="0" autoLine="0" autoPict="0">
                <anchor moveWithCells="1">
                  <from>
                    <xdr:col>27</xdr:col>
                    <xdr:colOff>30480</xdr:colOff>
                    <xdr:row>95</xdr:row>
                    <xdr:rowOff>99060</xdr:rowOff>
                  </from>
                  <to>
                    <xdr:col>29</xdr:col>
                    <xdr:colOff>45720</xdr:colOff>
                    <xdr:row>96</xdr:row>
                    <xdr:rowOff>137160</xdr:rowOff>
                  </to>
                </anchor>
              </controlPr>
            </control>
          </mc:Choice>
        </mc:AlternateContent>
        <mc:AlternateContent xmlns:mc="http://schemas.openxmlformats.org/markup-compatibility/2006">
          <mc:Choice Requires="x14">
            <control shapeId="102551" r:id="rId149" name="Check Box 151">
              <controlPr defaultSize="0" autoFill="0" autoLine="0" autoPict="0">
                <anchor moveWithCells="1">
                  <from>
                    <xdr:col>15</xdr:col>
                    <xdr:colOff>22860</xdr:colOff>
                    <xdr:row>102</xdr:row>
                    <xdr:rowOff>121920</xdr:rowOff>
                  </from>
                  <to>
                    <xdr:col>15</xdr:col>
                    <xdr:colOff>251460</xdr:colOff>
                    <xdr:row>104</xdr:row>
                    <xdr:rowOff>38100</xdr:rowOff>
                  </to>
                </anchor>
              </controlPr>
            </control>
          </mc:Choice>
        </mc:AlternateContent>
        <mc:AlternateContent xmlns:mc="http://schemas.openxmlformats.org/markup-compatibility/2006">
          <mc:Choice Requires="x14">
            <control shapeId="102552" r:id="rId150" name="Check Box 152">
              <controlPr defaultSize="0" autoFill="0" autoLine="0" autoPict="0">
                <anchor moveWithCells="1">
                  <from>
                    <xdr:col>15</xdr:col>
                    <xdr:colOff>137160</xdr:colOff>
                    <xdr:row>107</xdr:row>
                    <xdr:rowOff>22860</xdr:rowOff>
                  </from>
                  <to>
                    <xdr:col>16</xdr:col>
                    <xdr:colOff>175260</xdr:colOff>
                    <xdr:row>108</xdr:row>
                    <xdr:rowOff>53340</xdr:rowOff>
                  </to>
                </anchor>
              </controlPr>
            </control>
          </mc:Choice>
        </mc:AlternateContent>
        <mc:AlternateContent xmlns:mc="http://schemas.openxmlformats.org/markup-compatibility/2006">
          <mc:Choice Requires="x14">
            <control shapeId="102553" r:id="rId151" name="Check Box 153">
              <controlPr defaultSize="0" autoFill="0" autoLine="0" autoPict="0">
                <anchor moveWithCells="1">
                  <from>
                    <xdr:col>18</xdr:col>
                    <xdr:colOff>167640</xdr:colOff>
                    <xdr:row>107</xdr:row>
                    <xdr:rowOff>22860</xdr:rowOff>
                  </from>
                  <to>
                    <xdr:col>19</xdr:col>
                    <xdr:colOff>365760</xdr:colOff>
                    <xdr:row>108</xdr:row>
                    <xdr:rowOff>76200</xdr:rowOff>
                  </to>
                </anchor>
              </controlPr>
            </control>
          </mc:Choice>
        </mc:AlternateContent>
        <mc:AlternateContent xmlns:mc="http://schemas.openxmlformats.org/markup-compatibility/2006">
          <mc:Choice Requires="x14">
            <control shapeId="102554" r:id="rId152" name="Check Box 154">
              <controlPr defaultSize="0" autoFill="0" autoLine="0" autoPict="0" macro="[0]!ShowMessage_NotAsSpecified">
                <anchor moveWithCells="1">
                  <from>
                    <xdr:col>25</xdr:col>
                    <xdr:colOff>53340</xdr:colOff>
                    <xdr:row>36</xdr:row>
                    <xdr:rowOff>129540</xdr:rowOff>
                  </from>
                  <to>
                    <xdr:col>34</xdr:col>
                    <xdr:colOff>83820</xdr:colOff>
                    <xdr:row>38</xdr:row>
                    <xdr:rowOff>15240</xdr:rowOff>
                  </to>
                </anchor>
              </controlPr>
            </control>
          </mc:Choice>
        </mc:AlternateContent>
        <mc:AlternateContent xmlns:mc="http://schemas.openxmlformats.org/markup-compatibility/2006">
          <mc:Choice Requires="x14">
            <control shapeId="102555" r:id="rId153" name="Check Box 155">
              <controlPr defaultSize="0" autoFill="0" autoLine="0" autoPict="0" macro="[0]!ShowMessage_NotAsSpecified">
                <anchor moveWithCells="1">
                  <from>
                    <xdr:col>29</xdr:col>
                    <xdr:colOff>167640</xdr:colOff>
                    <xdr:row>36</xdr:row>
                    <xdr:rowOff>129540</xdr:rowOff>
                  </from>
                  <to>
                    <xdr:col>34</xdr:col>
                    <xdr:colOff>1234440</xdr:colOff>
                    <xdr:row>38</xdr:row>
                    <xdr:rowOff>15240</xdr:rowOff>
                  </to>
                </anchor>
              </controlPr>
            </control>
          </mc:Choice>
        </mc:AlternateContent>
        <mc:AlternateContent xmlns:mc="http://schemas.openxmlformats.org/markup-compatibility/2006">
          <mc:Choice Requires="x14">
            <control shapeId="102556" r:id="rId154" name="Check Box 156">
              <controlPr defaultSize="0" autoFill="0" autoLine="0" autoPict="0" macro="[0]!ShowMessage_NotAsSpecified">
                <anchor moveWithCells="1">
                  <from>
                    <xdr:col>29</xdr:col>
                    <xdr:colOff>160020</xdr:colOff>
                    <xdr:row>35</xdr:row>
                    <xdr:rowOff>167640</xdr:rowOff>
                  </from>
                  <to>
                    <xdr:col>34</xdr:col>
                    <xdr:colOff>1226820</xdr:colOff>
                    <xdr:row>37</xdr:row>
                    <xdr:rowOff>38100</xdr:rowOff>
                  </to>
                </anchor>
              </controlPr>
            </control>
          </mc:Choice>
        </mc:AlternateContent>
        <mc:AlternateContent xmlns:mc="http://schemas.openxmlformats.org/markup-compatibility/2006">
          <mc:Choice Requires="x14">
            <control shapeId="102563" r:id="rId155" name="Check Box 163">
              <controlPr defaultSize="0" autoFill="0" autoLine="0" autoPict="0">
                <anchor moveWithCells="1">
                  <from>
                    <xdr:col>24</xdr:col>
                    <xdr:colOff>563880</xdr:colOff>
                    <xdr:row>93</xdr:row>
                    <xdr:rowOff>45720</xdr:rowOff>
                  </from>
                  <to>
                    <xdr:col>25</xdr:col>
                    <xdr:colOff>129540</xdr:colOff>
                    <xdr:row>93</xdr:row>
                    <xdr:rowOff>182880</xdr:rowOff>
                  </to>
                </anchor>
              </controlPr>
            </control>
          </mc:Choice>
        </mc:AlternateContent>
        <mc:AlternateContent xmlns:mc="http://schemas.openxmlformats.org/markup-compatibility/2006">
          <mc:Choice Requires="x14">
            <control shapeId="102565" r:id="rId156" name="Check Box 165">
              <controlPr defaultSize="0" autoFill="0" autoLine="0" autoPict="0">
                <anchor moveWithCells="1">
                  <from>
                    <xdr:col>18</xdr:col>
                    <xdr:colOff>38100</xdr:colOff>
                    <xdr:row>94</xdr:row>
                    <xdr:rowOff>0</xdr:rowOff>
                  </from>
                  <to>
                    <xdr:col>19</xdr:col>
                    <xdr:colOff>175260</xdr:colOff>
                    <xdr:row>94</xdr:row>
                    <xdr:rowOff>144780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theme="9" tint="0.59999389629810485"/>
    <pageSetUpPr fitToPage="1"/>
  </sheetPr>
  <dimension ref="A1:BQ195"/>
  <sheetViews>
    <sheetView showGridLines="0" zoomScale="101" zoomScaleNormal="101" workbookViewId="0">
      <selection activeCell="J60" sqref="J59:T60"/>
    </sheetView>
  </sheetViews>
  <sheetFormatPr defaultColWidth="9.21875" defaultRowHeight="13.2" x14ac:dyDescent="0.25"/>
  <cols>
    <col min="1" max="1" width="2.5546875" style="29" customWidth="1"/>
    <col min="2" max="2" width="2.21875" style="29" customWidth="1"/>
    <col min="3" max="3" width="2.44140625" style="29" customWidth="1"/>
    <col min="4" max="4" width="1.77734375" style="29" customWidth="1"/>
    <col min="5" max="6" width="3.77734375" style="29" customWidth="1"/>
    <col min="7" max="8" width="4.21875" style="29" customWidth="1"/>
    <col min="9" max="9" width="4.44140625" style="29" customWidth="1"/>
    <col min="10" max="10" width="7.109375" style="29" customWidth="1"/>
    <col min="11" max="34" width="3.21875" style="29" customWidth="1"/>
    <col min="35" max="35" width="1.77734375" style="29" customWidth="1"/>
    <col min="36" max="38" width="3.21875" style="29" customWidth="1"/>
    <col min="39" max="16384" width="9.21875" style="29"/>
  </cols>
  <sheetData>
    <row r="1" spans="1:51" ht="13.8" thickBot="1" x14ac:dyDescent="0.3"/>
    <row r="2" spans="1:51" ht="12.75" customHeight="1" x14ac:dyDescent="0.25">
      <c r="C2" s="60"/>
      <c r="D2" s="1616"/>
      <c r="E2" s="1617"/>
      <c r="F2" s="1617"/>
      <c r="G2" s="1617"/>
      <c r="H2" s="291"/>
      <c r="I2" s="1601" t="s">
        <v>592</v>
      </c>
      <c r="J2" s="1602"/>
      <c r="K2" s="1602"/>
      <c r="L2" s="1602"/>
      <c r="M2" s="1602"/>
      <c r="N2" s="1602"/>
      <c r="O2" s="1602"/>
      <c r="P2" s="1602"/>
      <c r="Q2" s="1602"/>
      <c r="R2" s="1602"/>
      <c r="S2" s="1602"/>
      <c r="T2" s="1602"/>
      <c r="U2" s="1602"/>
      <c r="V2" s="1602"/>
      <c r="W2" s="1602"/>
      <c r="X2" s="1602"/>
      <c r="Y2" s="1602"/>
      <c r="Z2" s="1602"/>
      <c r="AA2" s="1602"/>
      <c r="AB2" s="1602"/>
      <c r="AC2" s="1602"/>
      <c r="AD2" s="1602"/>
      <c r="AE2" s="1603"/>
      <c r="AF2" s="1626" t="s">
        <v>87</v>
      </c>
      <c r="AG2" s="1626"/>
      <c r="AH2" s="1626"/>
      <c r="AI2" s="1627"/>
    </row>
    <row r="3" spans="1:51" ht="12.75" customHeight="1" x14ac:dyDescent="0.25">
      <c r="A3" s="1599"/>
      <c r="B3" s="1599"/>
      <c r="C3" s="60"/>
      <c r="D3" s="1618"/>
      <c r="E3" s="1619"/>
      <c r="F3" s="1619"/>
      <c r="G3" s="1619"/>
      <c r="H3" s="292"/>
      <c r="I3" s="1604"/>
      <c r="J3" s="1605"/>
      <c r="K3" s="1605"/>
      <c r="L3" s="1605"/>
      <c r="M3" s="1605"/>
      <c r="N3" s="1605"/>
      <c r="O3" s="1605"/>
      <c r="P3" s="1605"/>
      <c r="Q3" s="1605"/>
      <c r="R3" s="1605"/>
      <c r="S3" s="1605"/>
      <c r="T3" s="1605"/>
      <c r="U3" s="1605"/>
      <c r="V3" s="1605"/>
      <c r="W3" s="1605"/>
      <c r="X3" s="1605"/>
      <c r="Y3" s="1605"/>
      <c r="Z3" s="1605"/>
      <c r="AA3" s="1605"/>
      <c r="AB3" s="1605"/>
      <c r="AC3" s="1605"/>
      <c r="AD3" s="1605"/>
      <c r="AE3" s="1606"/>
      <c r="AF3" s="1624">
        <v>4</v>
      </c>
      <c r="AG3" s="1624"/>
      <c r="AH3" s="1624"/>
      <c r="AI3" s="1625"/>
    </row>
    <row r="4" spans="1:51" ht="19.2" customHeight="1" thickBot="1" x14ac:dyDescent="0.3">
      <c r="A4" s="1599"/>
      <c r="B4" s="1599"/>
      <c r="C4" s="61"/>
      <c r="D4" s="1620"/>
      <c r="E4" s="1621"/>
      <c r="F4" s="1621"/>
      <c r="G4" s="1621"/>
      <c r="H4" s="293"/>
      <c r="I4" s="1607"/>
      <c r="J4" s="1608"/>
      <c r="K4" s="1608"/>
      <c r="L4" s="1608"/>
      <c r="M4" s="1608"/>
      <c r="N4" s="1608"/>
      <c r="O4" s="1608"/>
      <c r="P4" s="1608"/>
      <c r="Q4" s="1608"/>
      <c r="R4" s="1608"/>
      <c r="S4" s="1608"/>
      <c r="T4" s="1608"/>
      <c r="U4" s="1608"/>
      <c r="V4" s="1608"/>
      <c r="W4" s="1608"/>
      <c r="X4" s="1608"/>
      <c r="Y4" s="1608"/>
      <c r="Z4" s="1608"/>
      <c r="AA4" s="1608"/>
      <c r="AB4" s="1608"/>
      <c r="AC4" s="1608"/>
      <c r="AD4" s="1608"/>
      <c r="AE4" s="1609"/>
      <c r="AF4" s="1622" t="s">
        <v>458</v>
      </c>
      <c r="AG4" s="1622"/>
      <c r="AH4" s="1622"/>
      <c r="AI4" s="1623"/>
      <c r="AL4" s="68"/>
    </row>
    <row r="5" spans="1:51" ht="29.25" customHeight="1" x14ac:dyDescent="0.25">
      <c r="A5" s="1599"/>
      <c r="B5" s="1599"/>
      <c r="C5" s="87"/>
      <c r="D5" s="1610" t="s">
        <v>334</v>
      </c>
      <c r="E5" s="1611"/>
      <c r="F5" s="1611"/>
      <c r="G5" s="1611"/>
      <c r="H5" s="1611"/>
      <c r="I5" s="1611"/>
      <c r="J5" s="1611"/>
      <c r="K5" s="1611"/>
      <c r="L5" s="1611"/>
      <c r="M5" s="1611"/>
      <c r="N5" s="1611"/>
      <c r="O5" s="1611"/>
      <c r="P5" s="1611"/>
      <c r="Q5" s="1611"/>
      <c r="R5" s="1611"/>
      <c r="S5" s="1611"/>
      <c r="T5" s="1611"/>
      <c r="U5" s="1611"/>
      <c r="V5" s="1611"/>
      <c r="W5" s="1611"/>
      <c r="X5" s="1611"/>
      <c r="Y5" s="1611"/>
      <c r="Z5" s="1611"/>
      <c r="AA5" s="1611"/>
      <c r="AB5" s="1611"/>
      <c r="AC5" s="1611"/>
      <c r="AD5" s="1611"/>
      <c r="AE5" s="1611"/>
      <c r="AF5" s="1611"/>
      <c r="AG5" s="1611"/>
      <c r="AH5" s="1611"/>
      <c r="AI5" s="1612"/>
      <c r="AL5" s="68"/>
    </row>
    <row r="6" spans="1:51" ht="16.5" customHeight="1" thickBot="1" x14ac:dyDescent="0.3">
      <c r="B6" s="63"/>
      <c r="C6" s="64"/>
      <c r="D6" s="1613" t="s">
        <v>89</v>
      </c>
      <c r="E6" s="1614"/>
      <c r="F6" s="1614"/>
      <c r="G6" s="1614"/>
      <c r="H6" s="1614"/>
      <c r="I6" s="1614"/>
      <c r="J6" s="1614"/>
      <c r="K6" s="1614"/>
      <c r="L6" s="1614"/>
      <c r="M6" s="1614"/>
      <c r="N6" s="1614"/>
      <c r="O6" s="1614"/>
      <c r="P6" s="1614"/>
      <c r="Q6" s="1614"/>
      <c r="R6" s="1614"/>
      <c r="S6" s="1614"/>
      <c r="T6" s="1614"/>
      <c r="U6" s="1614"/>
      <c r="V6" s="1614"/>
      <c r="W6" s="1614"/>
      <c r="X6" s="1614"/>
      <c r="Y6" s="1614"/>
      <c r="Z6" s="1614"/>
      <c r="AA6" s="1614"/>
      <c r="AB6" s="1614"/>
      <c r="AC6" s="1614"/>
      <c r="AD6" s="1614"/>
      <c r="AE6" s="1614"/>
      <c r="AF6" s="1614"/>
      <c r="AG6" s="1614"/>
      <c r="AH6" s="1614"/>
      <c r="AI6" s="1615"/>
    </row>
    <row r="7" spans="1:51" ht="8.25" customHeight="1" x14ac:dyDescent="0.25">
      <c r="A7" s="29" t="s">
        <v>22</v>
      </c>
      <c r="B7" s="63"/>
      <c r="C7" s="64"/>
      <c r="D7" s="140"/>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5"/>
      <c r="AO7" s="65"/>
      <c r="AT7"/>
      <c r="AU7"/>
      <c r="AV7"/>
      <c r="AW7"/>
      <c r="AX7"/>
      <c r="AY7"/>
    </row>
    <row r="8" spans="1:51" s="20" customFormat="1" ht="12.75" customHeight="1" x14ac:dyDescent="0.25">
      <c r="B8" s="139"/>
      <c r="C8" s="41"/>
      <c r="D8" s="134"/>
      <c r="E8" s="135"/>
      <c r="F8" s="135"/>
      <c r="G8" s="1632" t="s">
        <v>335</v>
      </c>
      <c r="H8" s="1633"/>
      <c r="I8" s="1633"/>
      <c r="J8" s="1633"/>
      <c r="K8" s="1633"/>
      <c r="L8" s="1633"/>
      <c r="M8" s="1633"/>
      <c r="N8" s="1633"/>
      <c r="O8" s="1634"/>
      <c r="P8" s="1631" t="s">
        <v>336</v>
      </c>
      <c r="Q8" s="1631"/>
      <c r="R8" s="1631"/>
      <c r="S8" s="1631"/>
      <c r="T8" s="1631"/>
      <c r="U8" s="1631"/>
      <c r="V8" s="1631"/>
      <c r="W8" s="1631"/>
      <c r="X8" s="1631"/>
      <c r="Y8" s="1631" t="s">
        <v>337</v>
      </c>
      <c r="Z8" s="1631"/>
      <c r="AA8" s="1631"/>
      <c r="AB8" s="1631"/>
      <c r="AC8" s="1631"/>
      <c r="AD8" s="1631"/>
      <c r="AE8" s="1631"/>
      <c r="AF8" s="48"/>
      <c r="AG8" s="48"/>
      <c r="AH8" s="48"/>
      <c r="AI8" s="49"/>
      <c r="AN8" s="21" t="s">
        <v>338</v>
      </c>
      <c r="AV8"/>
      <c r="AW8"/>
      <c r="AX8"/>
      <c r="AY8"/>
    </row>
    <row r="9" spans="1:51" s="20" customFormat="1" ht="13.05" customHeight="1" x14ac:dyDescent="0.25">
      <c r="C9" s="42"/>
      <c r="D9" s="134"/>
      <c r="E9" s="135"/>
      <c r="F9" s="135"/>
      <c r="G9" s="1628"/>
      <c r="H9" s="1629"/>
      <c r="I9" s="1629"/>
      <c r="J9" s="1629"/>
      <c r="K9" s="1629"/>
      <c r="L9" s="1629"/>
      <c r="M9" s="1629"/>
      <c r="N9" s="1629"/>
      <c r="O9" s="1630"/>
      <c r="P9" s="1600"/>
      <c r="Q9" s="1600"/>
      <c r="R9" s="1600"/>
      <c r="S9" s="1600"/>
      <c r="T9" s="1600"/>
      <c r="U9" s="1600"/>
      <c r="V9" s="1600"/>
      <c r="W9" s="1600"/>
      <c r="X9" s="1600"/>
      <c r="Y9" s="1600"/>
      <c r="Z9" s="1600"/>
      <c r="AA9" s="1600"/>
      <c r="AB9" s="1600"/>
      <c r="AC9" s="1600"/>
      <c r="AD9" s="1600"/>
      <c r="AE9" s="1600"/>
      <c r="AF9" s="48"/>
      <c r="AG9" s="48"/>
      <c r="AH9" s="48"/>
      <c r="AI9" s="49"/>
      <c r="AV9"/>
      <c r="AW9"/>
      <c r="AX9"/>
      <c r="AY9"/>
    </row>
    <row r="10" spans="1:51" s="20" customFormat="1" ht="9" customHeight="1" x14ac:dyDescent="0.25">
      <c r="A10" s="139"/>
      <c r="C10" s="42"/>
      <c r="D10" s="127"/>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9"/>
      <c r="AN10" s="20" t="s">
        <v>22</v>
      </c>
      <c r="AV10"/>
      <c r="AW10"/>
      <c r="AX10"/>
      <c r="AY10"/>
    </row>
    <row r="11" spans="1:51" s="20" customFormat="1" ht="11.25" customHeight="1" x14ac:dyDescent="0.25">
      <c r="B11" s="47" t="s">
        <v>90</v>
      </c>
      <c r="C11" s="43"/>
      <c r="D11" s="127"/>
      <c r="E11" s="126" t="s">
        <v>339</v>
      </c>
      <c r="F11" s="48"/>
      <c r="G11" s="48"/>
      <c r="H11" s="48"/>
      <c r="I11" s="48"/>
      <c r="J11" s="48"/>
      <c r="K11" s="48"/>
      <c r="L11" s="126" t="s">
        <v>340</v>
      </c>
      <c r="M11" s="126"/>
      <c r="N11" s="126"/>
      <c r="O11" s="48"/>
      <c r="P11" s="48"/>
      <c r="Q11" s="48"/>
      <c r="R11" s="48"/>
      <c r="S11" s="48"/>
      <c r="T11" s="48"/>
      <c r="U11" s="48"/>
      <c r="V11" s="126" t="s">
        <v>341</v>
      </c>
      <c r="W11" s="48"/>
      <c r="X11" s="126"/>
      <c r="Y11" s="48"/>
      <c r="Z11" s="48"/>
      <c r="AA11" s="48"/>
      <c r="AB11" s="48"/>
      <c r="AC11" s="48"/>
      <c r="AD11" s="48"/>
      <c r="AE11" s="48"/>
      <c r="AF11" s="48"/>
      <c r="AG11" s="48"/>
      <c r="AH11" s="48"/>
      <c r="AI11" s="49"/>
      <c r="AS11"/>
      <c r="AT11"/>
      <c r="AU11"/>
      <c r="AV11"/>
      <c r="AW11"/>
      <c r="AX11"/>
      <c r="AY11"/>
    </row>
    <row r="12" spans="1:51" s="20" customFormat="1" ht="12" customHeight="1" x14ac:dyDescent="0.25">
      <c r="C12" s="43"/>
      <c r="D12" s="127"/>
      <c r="E12" s="126"/>
      <c r="F12" s="48"/>
      <c r="G12" s="48"/>
      <c r="H12" s="48"/>
      <c r="I12" s="48"/>
      <c r="J12" s="48"/>
      <c r="K12" s="48"/>
      <c r="L12" s="138" t="s">
        <v>342</v>
      </c>
      <c r="M12" s="138"/>
      <c r="N12" s="126"/>
      <c r="O12" s="48"/>
      <c r="P12" s="48"/>
      <c r="Q12" s="48"/>
      <c r="R12" s="48"/>
      <c r="S12" s="48"/>
      <c r="T12" s="48"/>
      <c r="U12" s="48"/>
      <c r="V12" s="1557" t="s">
        <v>217</v>
      </c>
      <c r="W12" s="1557"/>
      <c r="X12" s="1557"/>
      <c r="Y12" s="1557"/>
      <c r="Z12" s="1557"/>
      <c r="AA12" s="1557"/>
      <c r="AB12" s="1557"/>
      <c r="AC12" s="1557"/>
      <c r="AD12" s="1557"/>
      <c r="AE12" s="1557"/>
      <c r="AF12" s="1557"/>
      <c r="AG12" s="1557"/>
      <c r="AH12" s="1557"/>
      <c r="AI12" s="49"/>
      <c r="AS12"/>
      <c r="AT12"/>
      <c r="AU12"/>
      <c r="AV12"/>
      <c r="AW12"/>
      <c r="AX12"/>
      <c r="AY12"/>
    </row>
    <row r="13" spans="1:51" s="20" customFormat="1" ht="11.25" customHeight="1" x14ac:dyDescent="0.25">
      <c r="B13" s="47" t="s">
        <v>90</v>
      </c>
      <c r="C13" s="43"/>
      <c r="D13" s="127"/>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9"/>
      <c r="AM13" s="21" t="s">
        <v>22</v>
      </c>
      <c r="AY13"/>
    </row>
    <row r="14" spans="1:51" s="20" customFormat="1" ht="11.25" customHeight="1" x14ac:dyDescent="0.25">
      <c r="C14" s="43"/>
      <c r="D14" s="127"/>
      <c r="E14" s="48"/>
      <c r="F14" s="48"/>
      <c r="G14" s="48"/>
      <c r="H14" s="48"/>
      <c r="I14" s="48"/>
      <c r="J14" s="48"/>
      <c r="K14" s="48"/>
      <c r="L14" s="48"/>
      <c r="M14" s="48"/>
      <c r="N14" s="48"/>
      <c r="O14" s="48"/>
      <c r="P14" s="48"/>
      <c r="Q14" s="48"/>
      <c r="R14" s="48"/>
      <c r="S14" s="48"/>
      <c r="T14" s="48"/>
      <c r="U14" s="48"/>
      <c r="V14" s="126" t="s">
        <v>94</v>
      </c>
      <c r="W14" s="48"/>
      <c r="X14" s="126"/>
      <c r="Y14" s="48"/>
      <c r="Z14" s="48"/>
      <c r="AA14" s="48"/>
      <c r="AB14" s="48"/>
      <c r="AC14" s="48"/>
      <c r="AD14" s="48"/>
      <c r="AE14" s="48"/>
      <c r="AF14" s="48"/>
      <c r="AG14" s="48"/>
      <c r="AH14" s="48"/>
      <c r="AI14" s="49"/>
      <c r="AY14"/>
    </row>
    <row r="15" spans="1:51" s="20" customFormat="1" ht="11.25" customHeight="1" x14ac:dyDescent="0.25">
      <c r="B15" s="47" t="s">
        <v>90</v>
      </c>
      <c r="C15" s="43"/>
      <c r="D15" s="127"/>
      <c r="E15" s="48"/>
      <c r="F15" s="48"/>
      <c r="G15" s="48"/>
      <c r="H15" s="48"/>
      <c r="I15" s="48"/>
      <c r="J15" s="48"/>
      <c r="K15" s="48"/>
      <c r="L15" s="48"/>
      <c r="M15" s="48"/>
      <c r="N15" s="48"/>
      <c r="O15" s="48"/>
      <c r="P15" s="48"/>
      <c r="Q15" s="48"/>
      <c r="R15" s="48"/>
      <c r="S15" s="48"/>
      <c r="T15" s="48"/>
      <c r="U15" s="48"/>
      <c r="V15" s="1557"/>
      <c r="W15" s="1557"/>
      <c r="X15" s="1557"/>
      <c r="Y15" s="1557"/>
      <c r="Z15" s="1557"/>
      <c r="AA15" s="1557"/>
      <c r="AB15" s="1557"/>
      <c r="AC15" s="1557"/>
      <c r="AD15" s="1557"/>
      <c r="AE15" s="1557"/>
      <c r="AF15" s="1557"/>
      <c r="AG15" s="1557"/>
      <c r="AH15" s="1557"/>
      <c r="AI15" s="49"/>
      <c r="AM15" s="21" t="s">
        <v>22</v>
      </c>
      <c r="AO15" s="21" t="s">
        <v>22</v>
      </c>
      <c r="AY15"/>
    </row>
    <row r="16" spans="1:51" s="20" customFormat="1" ht="14.25" customHeight="1" x14ac:dyDescent="0.25">
      <c r="B16" s="47" t="s">
        <v>90</v>
      </c>
      <c r="C16" s="43"/>
      <c r="D16" s="127"/>
      <c r="E16" s="126"/>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9"/>
      <c r="AL16" s="21" t="s">
        <v>22</v>
      </c>
      <c r="AM16" s="21" t="s">
        <v>22</v>
      </c>
      <c r="AN16" s="21" t="s">
        <v>22</v>
      </c>
      <c r="AO16" s="21" t="s">
        <v>22</v>
      </c>
      <c r="AP16" s="21" t="s">
        <v>22</v>
      </c>
      <c r="AQ16" s="21" t="s">
        <v>22</v>
      </c>
      <c r="AR16" s="21" t="s">
        <v>22</v>
      </c>
      <c r="AS16" s="21" t="s">
        <v>22</v>
      </c>
      <c r="AT16" s="21" t="s">
        <v>22</v>
      </c>
      <c r="AU16" s="21" t="s">
        <v>22</v>
      </c>
      <c r="AV16" s="21" t="s">
        <v>22</v>
      </c>
      <c r="AW16" s="21" t="s">
        <v>22</v>
      </c>
      <c r="AX16"/>
      <c r="AY16"/>
    </row>
    <row r="17" spans="2:65" s="20" customFormat="1" ht="12.75" customHeight="1" x14ac:dyDescent="0.25">
      <c r="C17" s="43"/>
      <c r="D17" s="127"/>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9"/>
      <c r="AL17" s="21" t="s">
        <v>22</v>
      </c>
      <c r="AM17" s="21" t="s">
        <v>22</v>
      </c>
      <c r="AN17" s="21" t="s">
        <v>22</v>
      </c>
      <c r="AO17" s="21" t="s">
        <v>22</v>
      </c>
      <c r="AP17" s="21" t="s">
        <v>22</v>
      </c>
      <c r="AQ17" s="21" t="s">
        <v>22</v>
      </c>
      <c r="AR17" s="21" t="s">
        <v>22</v>
      </c>
      <c r="AS17" s="21" t="s">
        <v>22</v>
      </c>
      <c r="AT17" s="21" t="s">
        <v>22</v>
      </c>
      <c r="AU17" s="21" t="s">
        <v>22</v>
      </c>
      <c r="AV17" s="21" t="s">
        <v>22</v>
      </c>
      <c r="AW17" s="21" t="s">
        <v>22</v>
      </c>
    </row>
    <row r="18" spans="2:65" s="20" customFormat="1" ht="11.25" customHeight="1" x14ac:dyDescent="0.25">
      <c r="C18" s="43"/>
      <c r="D18" s="127"/>
      <c r="E18" s="48"/>
      <c r="F18" s="48"/>
      <c r="G18" s="48"/>
      <c r="H18" s="48"/>
      <c r="I18" s="48"/>
      <c r="J18" s="48" t="s">
        <v>22</v>
      </c>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9"/>
      <c r="AL18" s="21" t="s">
        <v>22</v>
      </c>
      <c r="AM18" s="21" t="s">
        <v>22</v>
      </c>
      <c r="AN18" s="21" t="s">
        <v>22</v>
      </c>
      <c r="AO18" s="21" t="s">
        <v>22</v>
      </c>
      <c r="AP18" s="21" t="s">
        <v>22</v>
      </c>
      <c r="AQ18" s="21" t="s">
        <v>22</v>
      </c>
      <c r="AR18" s="21" t="s">
        <v>22</v>
      </c>
      <c r="AS18" s="21" t="s">
        <v>22</v>
      </c>
      <c r="AT18" s="21" t="s">
        <v>22</v>
      </c>
      <c r="AU18" s="21" t="s">
        <v>22</v>
      </c>
      <c r="AV18" s="21" t="s">
        <v>22</v>
      </c>
      <c r="AW18" s="21" t="s">
        <v>22</v>
      </c>
    </row>
    <row r="19" spans="2:65" ht="17.25" customHeight="1" thickBot="1" x14ac:dyDescent="0.3">
      <c r="C19" s="64"/>
      <c r="D19" s="1591" t="s">
        <v>343</v>
      </c>
      <c r="E19" s="1592"/>
      <c r="F19" s="1592"/>
      <c r="G19" s="1592"/>
      <c r="H19" s="1592"/>
      <c r="I19" s="1592"/>
      <c r="J19" s="1592"/>
      <c r="K19" s="1592"/>
      <c r="L19" s="1592"/>
      <c r="M19" s="1592"/>
      <c r="N19" s="1592"/>
      <c r="O19" s="1592"/>
      <c r="P19" s="1592"/>
      <c r="Q19" s="1592"/>
      <c r="R19" s="1592"/>
      <c r="S19" s="1592"/>
      <c r="T19" s="1592"/>
      <c r="U19" s="1592"/>
      <c r="V19" s="1592"/>
      <c r="W19" s="1592"/>
      <c r="X19" s="1592"/>
      <c r="Y19" s="1592"/>
      <c r="Z19" s="1592"/>
      <c r="AA19" s="1592"/>
      <c r="AB19" s="1592"/>
      <c r="AC19" s="1592"/>
      <c r="AD19" s="1592"/>
      <c r="AE19" s="1592"/>
      <c r="AF19" s="1592"/>
      <c r="AG19" s="1592"/>
      <c r="AH19" s="1592"/>
      <c r="AI19" s="1593"/>
      <c r="AJ19" s="64"/>
      <c r="AK19" s="65"/>
      <c r="AL19" s="21" t="s">
        <v>22</v>
      </c>
      <c r="AM19" s="21" t="s">
        <v>22</v>
      </c>
      <c r="AN19" s="21" t="s">
        <v>22</v>
      </c>
      <c r="AO19" s="21" t="s">
        <v>22</v>
      </c>
      <c r="AP19" s="21" t="s">
        <v>22</v>
      </c>
      <c r="AQ19" s="21" t="s">
        <v>22</v>
      </c>
      <c r="AR19" s="21" t="s">
        <v>22</v>
      </c>
      <c r="AS19" s="21" t="s">
        <v>22</v>
      </c>
      <c r="AT19" s="21" t="s">
        <v>22</v>
      </c>
      <c r="AU19" s="21" t="s">
        <v>22</v>
      </c>
      <c r="AV19" s="21" t="s">
        <v>22</v>
      </c>
      <c r="AW19" s="21" t="s">
        <v>22</v>
      </c>
      <c r="AX19"/>
      <c r="AY19"/>
      <c r="AZ19"/>
      <c r="BA19"/>
      <c r="BB19"/>
      <c r="BC19"/>
      <c r="BD19"/>
      <c r="BE19"/>
      <c r="BF19"/>
      <c r="BG19"/>
      <c r="BH19"/>
      <c r="BI19"/>
      <c r="BJ19"/>
      <c r="BK19"/>
      <c r="BL19"/>
      <c r="BM19"/>
    </row>
    <row r="20" spans="2:65" ht="25.2" customHeight="1" x14ac:dyDescent="0.25">
      <c r="C20" s="64"/>
      <c r="D20" s="1594" t="s">
        <v>344</v>
      </c>
      <c r="E20" s="1595"/>
      <c r="F20" s="1595"/>
      <c r="G20" s="1595"/>
      <c r="H20" s="1595"/>
      <c r="I20" s="1595"/>
      <c r="J20" s="1596"/>
      <c r="K20" s="1597" t="s">
        <v>345</v>
      </c>
      <c r="L20" s="1595"/>
      <c r="M20" s="1595"/>
      <c r="N20" s="1595"/>
      <c r="O20" s="1595"/>
      <c r="P20" s="1595"/>
      <c r="Q20" s="1595"/>
      <c r="R20" s="1595"/>
      <c r="S20" s="1595"/>
      <c r="T20" s="1595"/>
      <c r="U20" s="1596"/>
      <c r="V20" s="1595" t="s">
        <v>346</v>
      </c>
      <c r="W20" s="1595"/>
      <c r="X20" s="1595"/>
      <c r="Y20" s="1596"/>
      <c r="Z20" s="1597" t="s">
        <v>347</v>
      </c>
      <c r="AA20" s="1595"/>
      <c r="AB20" s="1595"/>
      <c r="AC20" s="1595"/>
      <c r="AD20" s="1595"/>
      <c r="AE20" s="1595"/>
      <c r="AF20" s="1595"/>
      <c r="AG20" s="1595"/>
      <c r="AH20" s="1595"/>
      <c r="AI20" s="1598"/>
      <c r="AJ20" s="64"/>
      <c r="AK20" s="65"/>
      <c r="AL20" s="21" t="s">
        <v>22</v>
      </c>
      <c r="AM20" s="21" t="s">
        <v>22</v>
      </c>
      <c r="AN20" s="21" t="s">
        <v>22</v>
      </c>
      <c r="AO20" s="21" t="s">
        <v>22</v>
      </c>
      <c r="AP20" s="21" t="s">
        <v>22</v>
      </c>
      <c r="AQ20" s="21" t="s">
        <v>22</v>
      </c>
      <c r="AR20" s="21" t="s">
        <v>22</v>
      </c>
      <c r="AS20" s="21" t="s">
        <v>22</v>
      </c>
      <c r="AT20" s="21" t="s">
        <v>22</v>
      </c>
      <c r="AU20" s="21" t="s">
        <v>22</v>
      </c>
      <c r="AV20" s="21" t="s">
        <v>22</v>
      </c>
      <c r="AW20" s="21" t="s">
        <v>22</v>
      </c>
      <c r="AX20"/>
      <c r="AY20"/>
      <c r="AZ20"/>
      <c r="BA20"/>
      <c r="BB20"/>
      <c r="BC20"/>
      <c r="BD20"/>
      <c r="BE20"/>
      <c r="BF20"/>
      <c r="BG20"/>
      <c r="BH20"/>
      <c r="BI20"/>
      <c r="BJ20"/>
      <c r="BK20"/>
      <c r="BL20"/>
      <c r="BM20"/>
    </row>
    <row r="21" spans="2:65" ht="13.5" customHeight="1" x14ac:dyDescent="0.25">
      <c r="B21" s="63"/>
      <c r="C21" s="64"/>
      <c r="D21" s="1558" t="s">
        <v>348</v>
      </c>
      <c r="E21" s="1559"/>
      <c r="F21" s="1559"/>
      <c r="G21" s="1559"/>
      <c r="H21" s="1559"/>
      <c r="I21" s="1559"/>
      <c r="J21" s="1560"/>
      <c r="K21" s="1564"/>
      <c r="L21" s="1565"/>
      <c r="M21" s="1565"/>
      <c r="N21" s="1565"/>
      <c r="O21" s="1565"/>
      <c r="P21" s="1565"/>
      <c r="Q21" s="1565"/>
      <c r="R21" s="1565"/>
      <c r="S21" s="1565"/>
      <c r="T21" s="1565"/>
      <c r="U21" s="1566"/>
      <c r="V21" s="1564"/>
      <c r="W21" s="1565"/>
      <c r="X21" s="1565"/>
      <c r="Y21" s="1566"/>
      <c r="Z21" s="1583"/>
      <c r="AA21" s="1584"/>
      <c r="AB21" s="1584"/>
      <c r="AC21" s="1584"/>
      <c r="AD21" s="1584"/>
      <c r="AE21" s="1584"/>
      <c r="AF21" s="1584"/>
      <c r="AG21" s="1584"/>
      <c r="AH21" s="1584"/>
      <c r="AI21" s="1585"/>
      <c r="AJ21" s="64"/>
      <c r="AK21" s="65"/>
      <c r="AL21" s="21" t="s">
        <v>22</v>
      </c>
      <c r="AM21" s="21" t="s">
        <v>22</v>
      </c>
      <c r="AN21" s="21" t="s">
        <v>22</v>
      </c>
      <c r="AO21" s="21" t="s">
        <v>22</v>
      </c>
      <c r="AP21" s="21" t="s">
        <v>22</v>
      </c>
      <c r="AQ21" s="21" t="s">
        <v>22</v>
      </c>
      <c r="AR21" s="21" t="s">
        <v>22</v>
      </c>
      <c r="AS21" s="21" t="s">
        <v>22</v>
      </c>
      <c r="AT21" s="21" t="s">
        <v>22</v>
      </c>
      <c r="AU21" s="21" t="s">
        <v>22</v>
      </c>
      <c r="AV21" s="21" t="s">
        <v>22</v>
      </c>
      <c r="AW21" s="21" t="s">
        <v>22</v>
      </c>
      <c r="AX21"/>
      <c r="AY21"/>
      <c r="AZ21"/>
      <c r="BA21"/>
      <c r="BB21"/>
      <c r="BC21"/>
      <c r="BD21"/>
      <c r="BE21"/>
      <c r="BF21"/>
      <c r="BG21"/>
      <c r="BH21"/>
      <c r="BI21"/>
      <c r="BJ21"/>
      <c r="BK21"/>
      <c r="BL21"/>
      <c r="BM21"/>
    </row>
    <row r="22" spans="2:65" ht="22.5" customHeight="1" x14ac:dyDescent="0.25">
      <c r="B22" s="63"/>
      <c r="C22" s="64"/>
      <c r="D22" s="1561" t="str">
        <f>IF(V12=D124,Q148,IF(V12=D123,Q138,Q128))</f>
        <v>Electric or gas. For gas: minimum 92% AFUE.</v>
      </c>
      <c r="E22" s="1562"/>
      <c r="F22" s="1562"/>
      <c r="G22" s="1562"/>
      <c r="H22" s="1562"/>
      <c r="I22" s="1562"/>
      <c r="J22" s="1563"/>
      <c r="K22" s="1567"/>
      <c r="L22" s="1568"/>
      <c r="M22" s="1568"/>
      <c r="N22" s="1568"/>
      <c r="O22" s="1568"/>
      <c r="P22" s="1568"/>
      <c r="Q22" s="1568"/>
      <c r="R22" s="1568"/>
      <c r="S22" s="1568"/>
      <c r="T22" s="1568"/>
      <c r="U22" s="1569"/>
      <c r="V22" s="1567"/>
      <c r="W22" s="1568"/>
      <c r="X22" s="1568"/>
      <c r="Y22" s="1569"/>
      <c r="Z22" s="1588"/>
      <c r="AA22" s="1589"/>
      <c r="AB22" s="1589"/>
      <c r="AC22" s="1589"/>
      <c r="AD22" s="1589"/>
      <c r="AE22" s="1589"/>
      <c r="AF22" s="1589"/>
      <c r="AG22" s="1589"/>
      <c r="AH22" s="1589"/>
      <c r="AI22" s="1590"/>
      <c r="AJ22" s="64"/>
      <c r="AK22" s="65"/>
      <c r="AL22"/>
      <c r="AM22" s="2"/>
      <c r="AN22"/>
      <c r="AO22"/>
      <c r="AP22"/>
      <c r="AQ22"/>
      <c r="AR22"/>
      <c r="AS22"/>
      <c r="AT22"/>
      <c r="AU22"/>
      <c r="AV22"/>
      <c r="AW22"/>
      <c r="AX22"/>
      <c r="AY22"/>
      <c r="AZ22"/>
      <c r="BA22"/>
      <c r="BB22"/>
      <c r="BC22"/>
      <c r="BD22"/>
      <c r="BE22"/>
      <c r="BF22"/>
      <c r="BG22"/>
      <c r="BH22"/>
      <c r="BI22"/>
      <c r="BJ22"/>
      <c r="BK22"/>
      <c r="BL22"/>
      <c r="BM22"/>
    </row>
    <row r="23" spans="2:65" ht="13.5" customHeight="1" x14ac:dyDescent="0.25">
      <c r="B23" s="63"/>
      <c r="C23" s="64"/>
      <c r="D23" s="1558" t="s">
        <v>281</v>
      </c>
      <c r="E23" s="1559"/>
      <c r="F23" s="1559"/>
      <c r="G23" s="1559"/>
      <c r="H23" s="1559"/>
      <c r="I23" s="1559"/>
      <c r="J23" s="1560"/>
      <c r="K23" s="1564"/>
      <c r="L23" s="1565"/>
      <c r="M23" s="1565"/>
      <c r="N23" s="1565"/>
      <c r="O23" s="1565"/>
      <c r="P23" s="1565"/>
      <c r="Q23" s="1565"/>
      <c r="R23" s="1565"/>
      <c r="S23" s="1565"/>
      <c r="T23" s="1565"/>
      <c r="U23" s="1566"/>
      <c r="V23" s="1564"/>
      <c r="W23" s="1565"/>
      <c r="X23" s="1565"/>
      <c r="Y23" s="1566"/>
      <c r="Z23" s="1583"/>
      <c r="AA23" s="1584"/>
      <c r="AB23" s="1584"/>
      <c r="AC23" s="1584"/>
      <c r="AD23" s="1584"/>
      <c r="AE23" s="1584"/>
      <c r="AF23" s="1584"/>
      <c r="AG23" s="1584"/>
      <c r="AH23" s="1584"/>
      <c r="AI23" s="1585"/>
      <c r="AJ23" s="64"/>
      <c r="AK23" s="65"/>
      <c r="AL23" s="21" t="s">
        <v>22</v>
      </c>
      <c r="AM23" s="21" t="s">
        <v>22</v>
      </c>
      <c r="AN23" s="21" t="s">
        <v>22</v>
      </c>
      <c r="AO23" s="21" t="s">
        <v>22</v>
      </c>
      <c r="AP23" s="21" t="s">
        <v>22</v>
      </c>
      <c r="AQ23" s="21" t="s">
        <v>22</v>
      </c>
      <c r="AR23" s="21" t="s">
        <v>22</v>
      </c>
      <c r="AS23" s="21" t="s">
        <v>22</v>
      </c>
      <c r="AT23" s="21" t="s">
        <v>22</v>
      </c>
      <c r="AU23" s="21" t="s">
        <v>22</v>
      </c>
      <c r="AV23" s="21" t="s">
        <v>22</v>
      </c>
      <c r="AW23" s="21" t="s">
        <v>22</v>
      </c>
      <c r="AX23"/>
      <c r="AY23"/>
      <c r="AZ23"/>
      <c r="BA23"/>
      <c r="BB23"/>
      <c r="BC23"/>
      <c r="BD23"/>
      <c r="BE23"/>
      <c r="BF23"/>
      <c r="BG23"/>
      <c r="BH23"/>
      <c r="BI23"/>
      <c r="BJ23"/>
      <c r="BK23"/>
      <c r="BL23"/>
      <c r="BM23"/>
    </row>
    <row r="24" spans="2:65" ht="34.799999999999997" customHeight="1" x14ac:dyDescent="0.25">
      <c r="B24" s="63"/>
      <c r="C24" s="64"/>
      <c r="D24" s="1561" t="str">
        <f>IF(V12=D124,Q150,IF(V12=D123,Q140,Q130))</f>
        <v>Direct vent electronic ignition &amp; timer. 
Indicate total # of fireplaces</v>
      </c>
      <c r="E24" s="1562"/>
      <c r="F24" s="1562"/>
      <c r="G24" s="1562"/>
      <c r="H24" s="1562"/>
      <c r="I24" s="1562"/>
      <c r="J24" s="1563"/>
      <c r="K24" s="1567"/>
      <c r="L24" s="1568"/>
      <c r="M24" s="1568"/>
      <c r="N24" s="1568"/>
      <c r="O24" s="1568"/>
      <c r="P24" s="1568"/>
      <c r="Q24" s="1568"/>
      <c r="R24" s="1568"/>
      <c r="S24" s="1568"/>
      <c r="T24" s="1568"/>
      <c r="U24" s="1569"/>
      <c r="V24" s="1567"/>
      <c r="W24" s="1568"/>
      <c r="X24" s="1568"/>
      <c r="Y24" s="1569"/>
      <c r="Z24" s="1588"/>
      <c r="AA24" s="1589"/>
      <c r="AB24" s="1589"/>
      <c r="AC24" s="1589"/>
      <c r="AD24" s="1589"/>
      <c r="AE24" s="1589"/>
      <c r="AF24" s="1589"/>
      <c r="AG24" s="1589"/>
      <c r="AH24" s="1589"/>
      <c r="AI24" s="1590"/>
      <c r="AJ24" s="64"/>
      <c r="AK24" s="65"/>
      <c r="AL24"/>
      <c r="AM24" s="2"/>
      <c r="AN24"/>
      <c r="AO24"/>
      <c r="AP24"/>
      <c r="AQ24"/>
      <c r="AR24"/>
      <c r="AS24"/>
      <c r="AT24"/>
      <c r="AU24"/>
      <c r="AV24"/>
      <c r="AW24"/>
      <c r="AX24"/>
      <c r="AY24"/>
      <c r="AZ24"/>
      <c r="BA24"/>
      <c r="BB24"/>
      <c r="BC24"/>
      <c r="BD24"/>
      <c r="BE24"/>
      <c r="BF24"/>
      <c r="BG24"/>
      <c r="BH24"/>
      <c r="BI24"/>
      <c r="BJ24"/>
      <c r="BK24"/>
      <c r="BL24"/>
      <c r="BM24"/>
    </row>
    <row r="25" spans="2:65" ht="13.5" customHeight="1" x14ac:dyDescent="0.25">
      <c r="B25" s="63"/>
      <c r="C25" s="64"/>
      <c r="D25" s="1558" t="s">
        <v>282</v>
      </c>
      <c r="E25" s="1559"/>
      <c r="F25" s="1559"/>
      <c r="G25" s="1559"/>
      <c r="H25" s="1559"/>
      <c r="I25" s="1559"/>
      <c r="J25" s="1560"/>
      <c r="K25" s="1564"/>
      <c r="L25" s="1565"/>
      <c r="M25" s="1565"/>
      <c r="N25" s="1565"/>
      <c r="O25" s="1565"/>
      <c r="P25" s="1565"/>
      <c r="Q25" s="1565"/>
      <c r="R25" s="1565"/>
      <c r="S25" s="1565"/>
      <c r="T25" s="1565"/>
      <c r="U25" s="1566"/>
      <c r="V25" s="1564"/>
      <c r="W25" s="1565"/>
      <c r="X25" s="1565"/>
      <c r="Y25" s="1566"/>
      <c r="Z25" s="1583"/>
      <c r="AA25" s="1584"/>
      <c r="AB25" s="1584"/>
      <c r="AC25" s="1584"/>
      <c r="AD25" s="1584"/>
      <c r="AE25" s="1584"/>
      <c r="AF25" s="1584"/>
      <c r="AG25" s="1584"/>
      <c r="AH25" s="1584"/>
      <c r="AI25" s="1585"/>
      <c r="AJ25" s="64"/>
      <c r="AK25" s="65"/>
      <c r="AL25"/>
      <c r="AM25" s="2"/>
      <c r="AN25"/>
      <c r="AO25" t="s">
        <v>22</v>
      </c>
      <c r="AP25"/>
      <c r="AQ25"/>
      <c r="AR25"/>
      <c r="AS25"/>
      <c r="AT25"/>
      <c r="AU25"/>
      <c r="AV25"/>
      <c r="AW25"/>
      <c r="AX25"/>
      <c r="AY25"/>
      <c r="AZ25"/>
      <c r="BA25"/>
      <c r="BB25"/>
      <c r="BC25"/>
      <c r="BD25"/>
      <c r="BE25"/>
      <c r="BF25"/>
      <c r="BG25"/>
      <c r="BH25"/>
      <c r="BI25"/>
      <c r="BJ25"/>
      <c r="BK25"/>
      <c r="BL25"/>
      <c r="BM25"/>
    </row>
    <row r="26" spans="2:65" ht="13.5" customHeight="1" x14ac:dyDescent="0.25">
      <c r="B26" s="63"/>
      <c r="C26" s="64"/>
      <c r="D26" s="1673" t="str">
        <f>IF(V12=D122,Q132,IF(V12=D142,Q146,Q152))</f>
        <v>Electric or Gas UEF ≥ 0.92 OR TE≥ 0.90</v>
      </c>
      <c r="E26" s="1674"/>
      <c r="F26" s="1674"/>
      <c r="G26" s="1674"/>
      <c r="H26" s="1674"/>
      <c r="I26" s="1674"/>
      <c r="J26" s="1675"/>
      <c r="K26" s="1676"/>
      <c r="L26" s="1677"/>
      <c r="M26" s="1677"/>
      <c r="N26" s="1677"/>
      <c r="O26" s="1677"/>
      <c r="P26" s="1677"/>
      <c r="Q26" s="1677"/>
      <c r="R26" s="1677"/>
      <c r="S26" s="1677"/>
      <c r="T26" s="1677"/>
      <c r="U26" s="1678"/>
      <c r="V26" s="1676"/>
      <c r="W26" s="1677"/>
      <c r="X26" s="1677"/>
      <c r="Y26" s="1678"/>
      <c r="Z26" s="1586"/>
      <c r="AA26" s="1573"/>
      <c r="AB26" s="1573"/>
      <c r="AC26" s="1573"/>
      <c r="AD26" s="1573"/>
      <c r="AE26" s="1573"/>
      <c r="AF26" s="1573"/>
      <c r="AG26" s="1573"/>
      <c r="AH26" s="1573"/>
      <c r="AI26" s="1587"/>
      <c r="AJ26" s="64"/>
      <c r="AK26" s="65"/>
      <c r="AL26"/>
      <c r="AM26" s="2"/>
      <c r="AN26"/>
      <c r="AO26"/>
      <c r="AP26"/>
      <c r="AQ26"/>
      <c r="AR26"/>
      <c r="AS26"/>
      <c r="AT26"/>
      <c r="AU26"/>
      <c r="AV26"/>
      <c r="AW26"/>
      <c r="AX26"/>
      <c r="AY26"/>
      <c r="AZ26"/>
      <c r="BA26"/>
      <c r="BB26"/>
      <c r="BC26"/>
      <c r="BD26"/>
      <c r="BE26"/>
      <c r="BF26"/>
      <c r="BG26"/>
      <c r="BH26"/>
      <c r="BI26"/>
      <c r="BJ26"/>
      <c r="BK26"/>
      <c r="BL26"/>
      <c r="BM26"/>
    </row>
    <row r="27" spans="2:65" ht="13.5" customHeight="1" x14ac:dyDescent="0.25">
      <c r="B27" s="63"/>
      <c r="C27" s="64"/>
      <c r="D27" s="1561"/>
      <c r="E27" s="1562"/>
      <c r="F27" s="1562"/>
      <c r="G27" s="1562"/>
      <c r="H27" s="1562"/>
      <c r="I27" s="1562"/>
      <c r="J27" s="1563"/>
      <c r="K27" s="1567"/>
      <c r="L27" s="1568"/>
      <c r="M27" s="1568"/>
      <c r="N27" s="1568"/>
      <c r="O27" s="1568"/>
      <c r="P27" s="1568"/>
      <c r="Q27" s="1568"/>
      <c r="R27" s="1568"/>
      <c r="S27" s="1568"/>
      <c r="T27" s="1568"/>
      <c r="U27" s="1569"/>
      <c r="V27" s="1567"/>
      <c r="W27" s="1568"/>
      <c r="X27" s="1568"/>
      <c r="Y27" s="1569"/>
      <c r="Z27" s="1588"/>
      <c r="AA27" s="1589"/>
      <c r="AB27" s="1589"/>
      <c r="AC27" s="1589"/>
      <c r="AD27" s="1589"/>
      <c r="AE27" s="1589"/>
      <c r="AF27" s="1589"/>
      <c r="AG27" s="1589"/>
      <c r="AH27" s="1589"/>
      <c r="AI27" s="1590"/>
      <c r="AJ27" s="64"/>
      <c r="AK27" s="65"/>
      <c r="AL27"/>
      <c r="AM27" s="2"/>
      <c r="AN27"/>
      <c r="AO27"/>
      <c r="AP27"/>
      <c r="AQ27"/>
      <c r="AR27"/>
      <c r="AS27"/>
      <c r="AT27"/>
      <c r="AU27"/>
      <c r="AV27"/>
      <c r="AW27"/>
      <c r="AX27"/>
      <c r="AY27"/>
      <c r="AZ27"/>
      <c r="BA27"/>
      <c r="BB27"/>
      <c r="BC27"/>
      <c r="BD27"/>
      <c r="BE27"/>
      <c r="BF27"/>
      <c r="BG27"/>
      <c r="BH27"/>
      <c r="BI27"/>
      <c r="BJ27"/>
      <c r="BK27"/>
      <c r="BL27"/>
      <c r="BM27"/>
    </row>
    <row r="28" spans="2:65" ht="13.5" customHeight="1" x14ac:dyDescent="0.25">
      <c r="B28" s="63"/>
      <c r="C28" s="64"/>
      <c r="D28" s="1558" t="s">
        <v>349</v>
      </c>
      <c r="E28" s="1559"/>
      <c r="F28" s="1559"/>
      <c r="G28" s="1559"/>
      <c r="H28" s="1559"/>
      <c r="I28" s="1559"/>
      <c r="J28" s="1560"/>
      <c r="K28" s="1564"/>
      <c r="L28" s="1565"/>
      <c r="M28" s="1565"/>
      <c r="N28" s="1565"/>
      <c r="O28" s="1565"/>
      <c r="P28" s="1565"/>
      <c r="Q28" s="1565"/>
      <c r="R28" s="1565"/>
      <c r="S28" s="1565"/>
      <c r="T28" s="1565"/>
      <c r="U28" s="1566"/>
      <c r="V28" s="1564"/>
      <c r="W28" s="1565"/>
      <c r="X28" s="1565"/>
      <c r="Y28" s="1566"/>
      <c r="Z28" s="1583"/>
      <c r="AA28" s="1584"/>
      <c r="AB28" s="1584"/>
      <c r="AC28" s="1584"/>
      <c r="AD28" s="1584"/>
      <c r="AE28" s="1584"/>
      <c r="AF28" s="1584"/>
      <c r="AG28" s="1584"/>
      <c r="AH28" s="1584"/>
      <c r="AI28" s="1585"/>
      <c r="AJ28" s="64"/>
      <c r="AK28" s="65"/>
      <c r="AL28"/>
      <c r="AM28" s="2" t="s">
        <v>22</v>
      </c>
      <c r="AN28"/>
      <c r="AO28"/>
      <c r="AP28"/>
      <c r="AQ28"/>
      <c r="AR28"/>
      <c r="AS28"/>
      <c r="AT28"/>
      <c r="AU28"/>
      <c r="AV28"/>
      <c r="AW28"/>
      <c r="AX28"/>
      <c r="AY28"/>
      <c r="AZ28"/>
      <c r="BA28"/>
      <c r="BB28"/>
      <c r="BC28"/>
      <c r="BD28"/>
      <c r="BE28"/>
      <c r="BF28"/>
      <c r="BG28"/>
      <c r="BH28"/>
      <c r="BI28"/>
      <c r="BJ28"/>
      <c r="BK28"/>
      <c r="BL28"/>
      <c r="BM28"/>
    </row>
    <row r="29" spans="2:65" ht="13.5" customHeight="1" x14ac:dyDescent="0.25">
      <c r="B29" s="63"/>
      <c r="C29" s="64"/>
      <c r="D29" s="1673" t="str">
        <f>IF(V12=D122,Q135,IF(V12=D123,Q146,Q156))</f>
        <v>HRV - 65% SRE @ 0 deg C (on continuous mode or better)</v>
      </c>
      <c r="E29" s="1682"/>
      <c r="F29" s="1682"/>
      <c r="G29" s="1682"/>
      <c r="H29" s="1682"/>
      <c r="I29" s="1682"/>
      <c r="J29" s="1675"/>
      <c r="K29" s="1676"/>
      <c r="L29" s="1677"/>
      <c r="M29" s="1677"/>
      <c r="N29" s="1677"/>
      <c r="O29" s="1677"/>
      <c r="P29" s="1677"/>
      <c r="Q29" s="1677"/>
      <c r="R29" s="1677"/>
      <c r="S29" s="1677"/>
      <c r="T29" s="1677"/>
      <c r="U29" s="1678"/>
      <c r="V29" s="1676"/>
      <c r="W29" s="1677"/>
      <c r="X29" s="1677"/>
      <c r="Y29" s="1678"/>
      <c r="Z29" s="1586"/>
      <c r="AA29" s="1573"/>
      <c r="AB29" s="1573"/>
      <c r="AC29" s="1573"/>
      <c r="AD29" s="1573"/>
      <c r="AE29" s="1573"/>
      <c r="AF29" s="1573"/>
      <c r="AG29" s="1573"/>
      <c r="AH29" s="1573"/>
      <c r="AI29" s="1587"/>
      <c r="AJ29" s="64"/>
      <c r="AK29" s="65"/>
      <c r="AL29"/>
      <c r="AM29" s="2"/>
      <c r="AN29"/>
      <c r="AO29"/>
      <c r="AP29"/>
      <c r="AQ29"/>
      <c r="AR29"/>
      <c r="AS29"/>
      <c r="AT29"/>
      <c r="AU29"/>
      <c r="AV29"/>
      <c r="AW29"/>
      <c r="AX29"/>
      <c r="AY29"/>
      <c r="AZ29"/>
      <c r="BA29"/>
      <c r="BB29"/>
      <c r="BC29"/>
      <c r="BD29"/>
      <c r="BE29"/>
      <c r="BF29"/>
      <c r="BG29"/>
      <c r="BH29"/>
      <c r="BI29"/>
      <c r="BJ29"/>
      <c r="BK29"/>
      <c r="BL29"/>
      <c r="BM29"/>
    </row>
    <row r="30" spans="2:65" ht="13.5" customHeight="1" x14ac:dyDescent="0.25">
      <c r="B30" s="63"/>
      <c r="C30" s="64"/>
      <c r="D30" s="1561"/>
      <c r="E30" s="1562"/>
      <c r="F30" s="1562"/>
      <c r="G30" s="1562"/>
      <c r="H30" s="1562"/>
      <c r="I30" s="1562"/>
      <c r="J30" s="1563"/>
      <c r="K30" s="1567"/>
      <c r="L30" s="1568"/>
      <c r="M30" s="1568"/>
      <c r="N30" s="1568"/>
      <c r="O30" s="1568"/>
      <c r="P30" s="1568"/>
      <c r="Q30" s="1568"/>
      <c r="R30" s="1568"/>
      <c r="S30" s="1568"/>
      <c r="T30" s="1568"/>
      <c r="U30" s="1569"/>
      <c r="V30" s="1567"/>
      <c r="W30" s="1568"/>
      <c r="X30" s="1568"/>
      <c r="Y30" s="1569"/>
      <c r="Z30" s="1588"/>
      <c r="AA30" s="1589"/>
      <c r="AB30" s="1589"/>
      <c r="AC30" s="1589"/>
      <c r="AD30" s="1589"/>
      <c r="AE30" s="1589"/>
      <c r="AF30" s="1589"/>
      <c r="AG30" s="1589"/>
      <c r="AH30" s="1589"/>
      <c r="AI30" s="1590"/>
      <c r="AJ30" s="64"/>
      <c r="AK30" s="65"/>
      <c r="AL30"/>
      <c r="AM30" s="2" t="s">
        <v>22</v>
      </c>
      <c r="AN30"/>
      <c r="AO30"/>
      <c r="AP30"/>
      <c r="AQ30"/>
      <c r="AR30"/>
      <c r="AS30"/>
      <c r="AT30"/>
      <c r="AU30"/>
      <c r="AV30"/>
      <c r="AW30"/>
      <c r="AX30"/>
      <c r="AY30"/>
      <c r="AZ30"/>
      <c r="BA30"/>
      <c r="BB30"/>
      <c r="BC30"/>
      <c r="BD30"/>
      <c r="BE30"/>
      <c r="BF30"/>
      <c r="BG30"/>
      <c r="BH30"/>
      <c r="BI30"/>
      <c r="BJ30"/>
      <c r="BK30"/>
      <c r="BL30"/>
      <c r="BM30"/>
    </row>
    <row r="31" spans="2:65" ht="20.25" customHeight="1" thickBot="1" x14ac:dyDescent="0.3">
      <c r="B31" s="63"/>
      <c r="C31" s="64"/>
      <c r="D31" s="1687" t="s">
        <v>350</v>
      </c>
      <c r="E31" s="1688"/>
      <c r="F31" s="1688"/>
      <c r="G31" s="1688"/>
      <c r="H31" s="1688"/>
      <c r="I31" s="1688"/>
      <c r="J31" s="1688"/>
      <c r="K31" s="1688"/>
      <c r="L31" s="1688"/>
      <c r="M31" s="1688"/>
      <c r="N31" s="1688"/>
      <c r="O31" s="1688"/>
      <c r="P31" s="1688"/>
      <c r="Q31" s="1688"/>
      <c r="R31" s="1688"/>
      <c r="S31" s="1688"/>
      <c r="T31" s="1688"/>
      <c r="U31" s="1688"/>
      <c r="V31" s="1688"/>
      <c r="W31" s="1688"/>
      <c r="X31" s="1688"/>
      <c r="Y31" s="1688"/>
      <c r="Z31" s="1688"/>
      <c r="AA31" s="1688"/>
      <c r="AB31" s="1688"/>
      <c r="AC31" s="1688"/>
      <c r="AD31" s="1688"/>
      <c r="AE31" s="1688"/>
      <c r="AF31" s="1688"/>
      <c r="AG31" s="1688"/>
      <c r="AH31" s="1688"/>
      <c r="AI31" s="1689"/>
      <c r="AJ31" s="64"/>
      <c r="AK31" s="65"/>
      <c r="AL31"/>
      <c r="AM31" s="2"/>
      <c r="AN31"/>
      <c r="AO31"/>
      <c r="AP31"/>
      <c r="AQ31"/>
      <c r="AR31"/>
      <c r="AS31"/>
      <c r="AT31"/>
      <c r="AU31"/>
      <c r="AV31"/>
      <c r="AW31"/>
      <c r="AX31"/>
      <c r="AY31"/>
      <c r="AZ31"/>
      <c r="BA31"/>
      <c r="BB31"/>
      <c r="BC31"/>
      <c r="BD31"/>
      <c r="BE31"/>
      <c r="BF31"/>
      <c r="BG31"/>
      <c r="BH31"/>
      <c r="BI31"/>
      <c r="BJ31"/>
      <c r="BK31"/>
      <c r="BL31"/>
      <c r="BM31"/>
    </row>
    <row r="32" spans="2:65" ht="4.5" customHeight="1" x14ac:dyDescent="0.25">
      <c r="B32" s="63"/>
      <c r="C32" s="64"/>
      <c r="D32" s="88"/>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9"/>
      <c r="AE32" s="89"/>
      <c r="AF32" s="89"/>
      <c r="AG32" s="89"/>
      <c r="AH32" s="89"/>
      <c r="AI32" s="90"/>
      <c r="AJ32" s="64"/>
      <c r="AK32" s="65"/>
      <c r="AL32"/>
      <c r="AM32"/>
      <c r="AN32"/>
      <c r="AO32"/>
      <c r="AP32"/>
      <c r="AQ32"/>
      <c r="AR32"/>
      <c r="AS32"/>
      <c r="AT32"/>
      <c r="AU32"/>
      <c r="AV32"/>
      <c r="AW32"/>
      <c r="AX32"/>
      <c r="AY32"/>
      <c r="AZ32"/>
      <c r="BA32"/>
      <c r="BB32"/>
      <c r="BC32"/>
      <c r="BD32"/>
      <c r="BE32"/>
      <c r="BF32"/>
      <c r="BG32"/>
      <c r="BH32"/>
      <c r="BI32"/>
      <c r="BJ32"/>
      <c r="BK32"/>
      <c r="BL32"/>
      <c r="BM32"/>
    </row>
    <row r="33" spans="2:65" ht="13.5" customHeight="1" x14ac:dyDescent="0.25">
      <c r="B33" s="63"/>
      <c r="C33" s="64"/>
      <c r="D33" s="88"/>
      <c r="E33" s="97" t="s">
        <v>593</v>
      </c>
      <c r="F33" s="82"/>
      <c r="G33" s="82"/>
      <c r="H33" s="82"/>
      <c r="I33" s="82"/>
      <c r="J33" s="82"/>
      <c r="K33" s="82"/>
      <c r="L33" s="82"/>
      <c r="M33" s="82"/>
      <c r="N33" s="82"/>
      <c r="O33" s="82"/>
      <c r="P33" s="82"/>
      <c r="Q33" s="82"/>
      <c r="R33" s="82"/>
      <c r="S33" s="82"/>
      <c r="T33" s="82"/>
      <c r="U33" s="82"/>
      <c r="V33" s="82"/>
      <c r="W33" s="82"/>
      <c r="X33" s="82"/>
      <c r="Y33" s="82"/>
      <c r="Z33" s="82"/>
      <c r="AA33" s="82"/>
      <c r="AB33" s="82"/>
      <c r="AC33" s="82"/>
      <c r="AD33" s="89"/>
      <c r="AE33" s="89"/>
      <c r="AF33" s="89"/>
      <c r="AG33" s="89"/>
      <c r="AH33" s="89"/>
      <c r="AI33" s="90"/>
      <c r="AJ33" s="64"/>
      <c r="AK33" s="65"/>
      <c r="AL33"/>
      <c r="AM33" s="2" t="s">
        <v>22</v>
      </c>
      <c r="AN33"/>
      <c r="AO33"/>
      <c r="AP33"/>
      <c r="AQ33"/>
      <c r="AR33"/>
      <c r="AS33"/>
      <c r="AT33"/>
      <c r="AU33"/>
      <c r="AV33"/>
      <c r="AW33"/>
      <c r="AX33"/>
      <c r="AY33"/>
      <c r="AZ33"/>
      <c r="BA33"/>
      <c r="BB33"/>
      <c r="BC33"/>
      <c r="BD33"/>
      <c r="BE33"/>
      <c r="BF33"/>
      <c r="BG33"/>
      <c r="BH33"/>
      <c r="BI33"/>
      <c r="BJ33"/>
      <c r="BK33"/>
      <c r="BL33"/>
      <c r="BM33"/>
    </row>
    <row r="34" spans="2:65" ht="6" customHeight="1" x14ac:dyDescent="0.25">
      <c r="B34" s="63"/>
      <c r="C34" s="64"/>
      <c r="D34" s="88"/>
      <c r="E34" s="120"/>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2"/>
      <c r="AE34" s="122"/>
      <c r="AF34" s="122"/>
      <c r="AG34" s="122"/>
      <c r="AH34" s="123"/>
      <c r="AI34" s="90"/>
      <c r="AJ34" s="64"/>
      <c r="AK34" s="65"/>
      <c r="AL34"/>
      <c r="AM34" s="2"/>
      <c r="AN34"/>
      <c r="AO34"/>
      <c r="AP34"/>
      <c r="AQ34"/>
      <c r="AR34"/>
      <c r="AS34"/>
      <c r="AT34"/>
      <c r="AU34"/>
      <c r="AV34"/>
      <c r="AW34"/>
      <c r="AX34"/>
      <c r="AY34"/>
      <c r="AZ34"/>
      <c r="BA34"/>
      <c r="BB34"/>
      <c r="BC34"/>
      <c r="BD34"/>
      <c r="BE34"/>
      <c r="BF34"/>
      <c r="BG34"/>
      <c r="BH34"/>
      <c r="BI34"/>
      <c r="BJ34"/>
      <c r="BK34"/>
      <c r="BL34"/>
      <c r="BM34"/>
    </row>
    <row r="35" spans="2:65" ht="13.5" customHeight="1" x14ac:dyDescent="0.25">
      <c r="B35" s="63"/>
      <c r="C35" s="64"/>
      <c r="D35" s="88"/>
      <c r="E35" s="92"/>
      <c r="F35" s="82" t="s">
        <v>596</v>
      </c>
      <c r="G35" s="82"/>
      <c r="H35" s="82"/>
      <c r="I35" s="82"/>
      <c r="J35" s="82"/>
      <c r="K35" s="82"/>
      <c r="L35" s="82"/>
      <c r="M35" s="82"/>
      <c r="N35" s="82"/>
      <c r="O35" s="82"/>
      <c r="P35" s="82"/>
      <c r="Q35" s="82"/>
      <c r="R35" s="82"/>
      <c r="S35" s="82"/>
      <c r="T35" s="82"/>
      <c r="U35" s="82"/>
      <c r="V35" s="82"/>
      <c r="W35" s="82"/>
      <c r="X35" s="82"/>
      <c r="Y35" s="82"/>
      <c r="Z35" s="82"/>
      <c r="AA35" s="82"/>
      <c r="AB35" s="82"/>
      <c r="AC35" s="82"/>
      <c r="AD35" s="89"/>
      <c r="AE35" s="89"/>
      <c r="AF35" s="89"/>
      <c r="AG35" s="89"/>
      <c r="AH35" s="93"/>
      <c r="AI35" s="90"/>
      <c r="AJ35" s="64"/>
      <c r="AK35" s="65"/>
      <c r="AL35"/>
      <c r="AM35" s="2" t="s">
        <v>22</v>
      </c>
      <c r="AN35"/>
      <c r="AO35"/>
      <c r="AP35"/>
      <c r="AQ35"/>
      <c r="AR35"/>
      <c r="AS35"/>
      <c r="AT35"/>
      <c r="AU35"/>
      <c r="AV35"/>
      <c r="AW35"/>
      <c r="AX35"/>
      <c r="AY35"/>
      <c r="AZ35"/>
      <c r="BA35"/>
      <c r="BB35"/>
      <c r="BC35"/>
      <c r="BD35"/>
      <c r="BE35"/>
      <c r="BF35"/>
      <c r="BG35"/>
      <c r="BH35"/>
      <c r="BI35"/>
      <c r="BJ35"/>
      <c r="BK35"/>
      <c r="BL35"/>
      <c r="BM35"/>
    </row>
    <row r="36" spans="2:65" ht="13.5" customHeight="1" x14ac:dyDescent="0.25">
      <c r="B36" s="63"/>
      <c r="C36" s="64"/>
      <c r="D36" s="88"/>
      <c r="E36" s="92"/>
      <c r="F36" s="82" t="s">
        <v>594</v>
      </c>
      <c r="G36" s="82"/>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93"/>
      <c r="AI36" s="90"/>
      <c r="AJ36" s="64"/>
      <c r="AK36" s="65"/>
      <c r="AL36"/>
      <c r="AM36"/>
      <c r="AN36"/>
      <c r="AO36"/>
      <c r="AP36"/>
      <c r="AQ36"/>
      <c r="AR36"/>
      <c r="AS36"/>
      <c r="AT36"/>
      <c r="AU36"/>
      <c r="AV36"/>
      <c r="AW36"/>
      <c r="AX36"/>
      <c r="AY36"/>
      <c r="AZ36"/>
      <c r="BA36"/>
      <c r="BB36"/>
      <c r="BC36"/>
      <c r="BD36"/>
      <c r="BE36"/>
      <c r="BF36"/>
      <c r="BG36"/>
      <c r="BH36"/>
      <c r="BI36"/>
      <c r="BJ36"/>
      <c r="BK36"/>
      <c r="BL36"/>
      <c r="BM36"/>
    </row>
    <row r="37" spans="2:65" ht="5.25" customHeight="1" x14ac:dyDescent="0.25">
      <c r="B37" s="63"/>
      <c r="C37" s="64"/>
      <c r="D37" s="88"/>
      <c r="E37" s="92"/>
      <c r="F37" s="1683" t="s">
        <v>595</v>
      </c>
      <c r="G37" s="1683"/>
      <c r="H37" s="1683"/>
      <c r="I37" s="1683"/>
      <c r="J37" s="1683"/>
      <c r="K37" s="1683"/>
      <c r="L37" s="1683"/>
      <c r="M37" s="1683"/>
      <c r="N37" s="1683"/>
      <c r="O37" s="1683"/>
      <c r="P37" s="1683"/>
      <c r="Q37" s="1683"/>
      <c r="R37" s="1683"/>
      <c r="S37" s="1683"/>
      <c r="T37" s="1683"/>
      <c r="U37" s="1683"/>
      <c r="V37" s="308"/>
      <c r="W37" s="308"/>
      <c r="X37" s="308"/>
      <c r="Y37" s="308"/>
      <c r="Z37" s="308"/>
      <c r="AA37" s="308"/>
      <c r="AB37" s="308"/>
      <c r="AC37" s="308"/>
      <c r="AD37" s="308"/>
      <c r="AE37" s="308"/>
      <c r="AF37" s="308"/>
      <c r="AG37" s="308"/>
      <c r="AH37" s="93"/>
      <c r="AI37" s="90"/>
      <c r="AJ37" s="64"/>
      <c r="AK37" s="65"/>
      <c r="AL37"/>
      <c r="AM37"/>
      <c r="AN37"/>
      <c r="AO37"/>
      <c r="AP37"/>
      <c r="AQ37"/>
      <c r="AR37"/>
      <c r="AS37"/>
      <c r="AT37"/>
      <c r="AU37"/>
      <c r="AV37"/>
      <c r="AW37"/>
      <c r="AX37"/>
      <c r="AY37"/>
      <c r="AZ37"/>
      <c r="BA37"/>
      <c r="BB37"/>
      <c r="BC37"/>
      <c r="BD37"/>
      <c r="BE37"/>
      <c r="BF37"/>
      <c r="BG37"/>
      <c r="BH37"/>
      <c r="BI37"/>
      <c r="BJ37"/>
      <c r="BK37"/>
      <c r="BL37"/>
      <c r="BM37"/>
    </row>
    <row r="38" spans="2:65" ht="7.5" customHeight="1" x14ac:dyDescent="0.25">
      <c r="B38" s="63"/>
      <c r="C38" s="64"/>
      <c r="D38" s="88"/>
      <c r="E38" s="313"/>
      <c r="F38" s="1683"/>
      <c r="G38" s="1683"/>
      <c r="H38" s="1683"/>
      <c r="I38" s="1683"/>
      <c r="J38" s="1683"/>
      <c r="K38" s="1683"/>
      <c r="L38" s="1683"/>
      <c r="M38" s="1683"/>
      <c r="N38" s="1683"/>
      <c r="O38" s="1683"/>
      <c r="P38" s="1683"/>
      <c r="Q38" s="1683"/>
      <c r="R38" s="1683"/>
      <c r="S38" s="1683"/>
      <c r="T38" s="1683"/>
      <c r="U38" s="1683"/>
      <c r="V38" s="308"/>
      <c r="W38" s="308"/>
      <c r="X38" s="308"/>
      <c r="Y38" s="308"/>
      <c r="Z38" s="308"/>
      <c r="AA38" s="308"/>
      <c r="AB38" s="308"/>
      <c r="AC38" s="308"/>
      <c r="AD38" s="308"/>
      <c r="AE38" s="308"/>
      <c r="AF38" s="308"/>
      <c r="AG38" s="308"/>
      <c r="AH38" s="93"/>
      <c r="AI38" s="90"/>
      <c r="AJ38" s="64"/>
      <c r="AK38" s="65"/>
      <c r="AL38"/>
      <c r="AM38"/>
      <c r="AN38"/>
      <c r="AO38"/>
      <c r="AP38"/>
      <c r="AQ38"/>
      <c r="AR38"/>
      <c r="AS38"/>
      <c r="AT38"/>
      <c r="AU38"/>
      <c r="AV38"/>
      <c r="AW38"/>
      <c r="AX38"/>
      <c r="AY38"/>
      <c r="AZ38"/>
      <c r="BA38"/>
      <c r="BB38"/>
      <c r="BC38"/>
      <c r="BD38"/>
      <c r="BE38"/>
      <c r="BF38"/>
      <c r="BG38"/>
      <c r="BH38"/>
      <c r="BI38"/>
      <c r="BJ38"/>
      <c r="BK38"/>
      <c r="BL38"/>
      <c r="BM38"/>
    </row>
    <row r="39" spans="2:65" ht="13.5" customHeight="1" x14ac:dyDescent="0.25">
      <c r="B39" s="63"/>
      <c r="C39" s="64"/>
      <c r="D39" s="314"/>
      <c r="E39" s="311"/>
      <c r="F39" s="312" t="s">
        <v>597</v>
      </c>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8"/>
      <c r="AG39" s="308"/>
      <c r="AH39" s="93"/>
      <c r="AI39" s="90"/>
      <c r="AJ39" s="64"/>
      <c r="AK39" s="65"/>
      <c r="AL39"/>
      <c r="AM39"/>
      <c r="AN39"/>
      <c r="AO39"/>
      <c r="AP39"/>
      <c r="AQ39"/>
      <c r="AR39"/>
      <c r="AS39"/>
      <c r="AT39"/>
      <c r="AU39"/>
      <c r="AV39"/>
      <c r="AW39"/>
      <c r="AX39"/>
      <c r="AY39"/>
      <c r="AZ39"/>
      <c r="BA39"/>
      <c r="BB39"/>
      <c r="BC39"/>
      <c r="BD39"/>
      <c r="BE39"/>
      <c r="BF39"/>
      <c r="BG39"/>
      <c r="BH39"/>
      <c r="BI39"/>
      <c r="BJ39"/>
      <c r="BK39"/>
      <c r="BL39"/>
      <c r="BM39"/>
    </row>
    <row r="40" spans="2:65" ht="16.5" customHeight="1" x14ac:dyDescent="0.25">
      <c r="B40" s="63"/>
      <c r="C40" s="64"/>
      <c r="D40" s="96"/>
      <c r="E40" s="98"/>
      <c r="F40" s="309" t="s">
        <v>635</v>
      </c>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10"/>
      <c r="AI40" s="90"/>
      <c r="AJ40" s="64"/>
      <c r="AK40" s="65"/>
      <c r="AL40"/>
      <c r="AM40"/>
      <c r="AN40" s="2" t="s">
        <v>22</v>
      </c>
      <c r="AO40"/>
      <c r="AP40"/>
      <c r="AQ40"/>
      <c r="AR40"/>
      <c r="AS40"/>
      <c r="AT40"/>
      <c r="AU40"/>
      <c r="AV40"/>
      <c r="AW40"/>
      <c r="AX40"/>
      <c r="AY40"/>
      <c r="AZ40"/>
      <c r="BA40"/>
      <c r="BB40"/>
      <c r="BC40"/>
      <c r="BD40"/>
      <c r="BE40"/>
      <c r="BF40"/>
      <c r="BG40"/>
      <c r="BH40"/>
      <c r="BI40"/>
      <c r="BJ40"/>
      <c r="BK40"/>
      <c r="BL40"/>
      <c r="BM40"/>
    </row>
    <row r="41" spans="2:65" ht="13.5" customHeight="1" x14ac:dyDescent="0.25">
      <c r="B41" s="63"/>
      <c r="C41" s="64"/>
      <c r="D41" s="96"/>
      <c r="E41" s="98"/>
      <c r="F41" s="78" t="s">
        <v>636</v>
      </c>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99"/>
      <c r="AI41" s="90"/>
      <c r="AJ41" s="64"/>
      <c r="AK41" s="65" t="s">
        <v>22</v>
      </c>
      <c r="AL41"/>
      <c r="AM41"/>
      <c r="AN41"/>
      <c r="AO41"/>
      <c r="AP41"/>
      <c r="AQ41"/>
      <c r="AR41"/>
      <c r="AS41"/>
      <c r="AT41"/>
      <c r="AU41"/>
      <c r="AV41"/>
      <c r="AW41"/>
      <c r="AX41"/>
      <c r="AY41"/>
      <c r="AZ41"/>
      <c r="BA41"/>
      <c r="BB41"/>
      <c r="BC41"/>
      <c r="BD41"/>
      <c r="BE41"/>
      <c r="BF41"/>
      <c r="BG41"/>
      <c r="BH41"/>
      <c r="BI41"/>
      <c r="BJ41"/>
      <c r="BK41"/>
      <c r="BL41"/>
      <c r="BM41"/>
    </row>
    <row r="42" spans="2:65" ht="6.75" customHeight="1" x14ac:dyDescent="0.25">
      <c r="B42" s="63"/>
      <c r="C42" s="64"/>
      <c r="D42" s="96"/>
      <c r="E42" s="92"/>
      <c r="F42" s="82"/>
      <c r="G42" s="82"/>
      <c r="H42" s="82"/>
      <c r="I42" s="82"/>
      <c r="J42" s="82"/>
      <c r="K42" s="82"/>
      <c r="L42" s="82"/>
      <c r="M42" s="82" t="s">
        <v>22</v>
      </c>
      <c r="N42" s="82"/>
      <c r="O42" s="82"/>
      <c r="P42" s="82"/>
      <c r="Q42" s="82"/>
      <c r="R42" s="82" t="s">
        <v>22</v>
      </c>
      <c r="S42" s="82"/>
      <c r="T42" s="82"/>
      <c r="U42" s="82"/>
      <c r="V42" s="82"/>
      <c r="W42" s="82"/>
      <c r="X42" s="82"/>
      <c r="Y42" s="82"/>
      <c r="Z42" s="82"/>
      <c r="AA42" s="82"/>
      <c r="AB42" s="82"/>
      <c r="AC42" s="82"/>
      <c r="AD42" s="82"/>
      <c r="AE42" s="82"/>
      <c r="AF42" s="89"/>
      <c r="AG42" s="89"/>
      <c r="AH42" s="93" t="s">
        <v>22</v>
      </c>
      <c r="AI42" s="90"/>
      <c r="AJ42" s="64"/>
      <c r="AK42" s="65"/>
      <c r="AL42"/>
      <c r="AM42"/>
      <c r="AN42" s="2" t="s">
        <v>22</v>
      </c>
      <c r="AO42"/>
      <c r="AP42"/>
      <c r="AQ42"/>
      <c r="AR42"/>
      <c r="AS42"/>
      <c r="AT42"/>
      <c r="AU42"/>
      <c r="AV42"/>
      <c r="AW42"/>
      <c r="AX42"/>
      <c r="AY42"/>
      <c r="AZ42"/>
      <c r="BA42"/>
      <c r="BB42"/>
      <c r="BC42"/>
      <c r="BD42"/>
      <c r="BE42"/>
      <c r="BF42"/>
      <c r="BG42"/>
      <c r="BH42"/>
      <c r="BI42"/>
      <c r="BJ42"/>
      <c r="BK42"/>
      <c r="BL42"/>
      <c r="BM42"/>
    </row>
    <row r="43" spans="2:65" ht="13.5" customHeight="1" x14ac:dyDescent="0.25">
      <c r="B43" s="63"/>
      <c r="C43" s="64"/>
      <c r="D43" s="96"/>
      <c r="E43" s="94" t="s">
        <v>573</v>
      </c>
      <c r="F43" s="79"/>
      <c r="G43" s="79"/>
      <c r="H43" s="79"/>
      <c r="I43" s="79"/>
      <c r="J43" s="100"/>
      <c r="K43" s="79"/>
      <c r="L43" s="79"/>
      <c r="M43" s="79"/>
      <c r="N43" s="79"/>
      <c r="O43" s="79"/>
      <c r="P43" s="79"/>
      <c r="Q43" s="79"/>
      <c r="R43" s="100"/>
      <c r="S43" s="79"/>
      <c r="T43" s="79"/>
      <c r="U43" s="79"/>
      <c r="V43" s="79"/>
      <c r="W43" s="100"/>
      <c r="X43" s="79" t="s">
        <v>299</v>
      </c>
      <c r="Y43" s="79"/>
      <c r="Z43" s="79"/>
      <c r="AA43" s="79"/>
      <c r="AB43" s="100"/>
      <c r="AC43" s="79" t="s">
        <v>589</v>
      </c>
      <c r="AD43" s="79"/>
      <c r="AE43" s="79"/>
      <c r="AF43" s="91"/>
      <c r="AG43" s="91"/>
      <c r="AH43" s="95"/>
      <c r="AI43" s="90"/>
      <c r="AJ43" s="64"/>
      <c r="AK43" s="65"/>
      <c r="AL43" s="2" t="s">
        <v>22</v>
      </c>
      <c r="AM43"/>
      <c r="AN43"/>
      <c r="AO43"/>
      <c r="AP43"/>
      <c r="AQ43"/>
      <c r="AR43"/>
      <c r="AS43"/>
      <c r="AT43"/>
      <c r="AU43"/>
      <c r="AV43"/>
      <c r="AW43"/>
      <c r="AX43"/>
      <c r="AY43"/>
      <c r="AZ43"/>
      <c r="BA43"/>
      <c r="BB43"/>
      <c r="BC43"/>
      <c r="BD43"/>
      <c r="BE43"/>
      <c r="BF43"/>
      <c r="BG43"/>
      <c r="BH43"/>
      <c r="BI43"/>
      <c r="BJ43"/>
      <c r="BK43"/>
      <c r="BL43"/>
      <c r="BM43"/>
    </row>
    <row r="44" spans="2:65" ht="9" customHeight="1" x14ac:dyDescent="0.25">
      <c r="B44" s="63"/>
      <c r="C44" s="64"/>
      <c r="D44" s="96"/>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9"/>
      <c r="AG44" s="89"/>
      <c r="AH44" s="89"/>
      <c r="AI44" s="90"/>
      <c r="AJ44" s="64"/>
      <c r="AK44" s="65"/>
      <c r="AL44"/>
      <c r="AM44"/>
      <c r="AN44"/>
      <c r="AO44"/>
      <c r="AP44"/>
      <c r="AQ44"/>
      <c r="AR44"/>
      <c r="AS44"/>
      <c r="AT44"/>
      <c r="AU44"/>
      <c r="AV44"/>
      <c r="AW44"/>
      <c r="AX44"/>
      <c r="AY44"/>
      <c r="AZ44"/>
      <c r="BA44"/>
      <c r="BB44"/>
      <c r="BC44"/>
      <c r="BD44"/>
      <c r="BE44"/>
      <c r="BF44"/>
      <c r="BG44"/>
      <c r="BH44"/>
      <c r="BI44"/>
      <c r="BJ44"/>
      <c r="BK44"/>
      <c r="BL44"/>
      <c r="BM44"/>
    </row>
    <row r="45" spans="2:65" ht="13.5" customHeight="1" x14ac:dyDescent="0.25">
      <c r="B45" s="63"/>
      <c r="C45" s="64"/>
      <c r="D45" s="96"/>
      <c r="E45" s="1636" t="s">
        <v>302</v>
      </c>
      <c r="F45" s="1636"/>
      <c r="G45" s="1636"/>
      <c r="H45" s="1636"/>
      <c r="I45" s="1636"/>
      <c r="J45" s="1636"/>
      <c r="K45" s="1636"/>
      <c r="L45" s="1636"/>
      <c r="M45" s="1636"/>
      <c r="N45" s="1636"/>
      <c r="O45" s="1636"/>
      <c r="P45" s="1636" t="s">
        <v>303</v>
      </c>
      <c r="Q45" s="1636"/>
      <c r="R45" s="1636"/>
      <c r="S45" s="1636"/>
      <c r="T45" s="1636"/>
      <c r="U45" s="1636"/>
      <c r="V45" s="1636"/>
      <c r="W45" s="1636"/>
      <c r="X45" s="1636"/>
      <c r="Y45" s="1636" t="s">
        <v>351</v>
      </c>
      <c r="Z45" s="1636"/>
      <c r="AA45" s="1636"/>
      <c r="AB45" s="1636"/>
      <c r="AC45" s="1636"/>
      <c r="AD45" s="1636"/>
      <c r="AE45" s="1636"/>
      <c r="AF45" s="1636"/>
      <c r="AG45" s="1636"/>
      <c r="AH45" s="1636"/>
      <c r="AI45" s="90"/>
      <c r="AJ45" s="64"/>
      <c r="AK45" s="65"/>
      <c r="AL45"/>
      <c r="AM45" s="2" t="s">
        <v>22</v>
      </c>
      <c r="AN45"/>
      <c r="AO45"/>
      <c r="AP45"/>
      <c r="AQ45"/>
      <c r="AR45"/>
      <c r="AS45"/>
      <c r="AT45"/>
      <c r="AU45"/>
      <c r="AV45"/>
      <c r="AW45"/>
      <c r="AX45"/>
      <c r="AY45"/>
      <c r="AZ45"/>
      <c r="BA45"/>
      <c r="BB45"/>
      <c r="BC45"/>
      <c r="BD45"/>
      <c r="BE45"/>
      <c r="BF45"/>
      <c r="BG45"/>
      <c r="BH45"/>
      <c r="BI45"/>
      <c r="BJ45"/>
      <c r="BK45"/>
      <c r="BL45"/>
      <c r="BM45"/>
    </row>
    <row r="46" spans="2:65" ht="4.5" customHeight="1" thickBot="1" x14ac:dyDescent="0.3">
      <c r="B46" s="63"/>
      <c r="C46" s="64"/>
      <c r="D46" s="96"/>
      <c r="E46" s="101"/>
      <c r="F46" s="102"/>
      <c r="G46" s="102"/>
      <c r="H46" s="102"/>
      <c r="I46" s="102"/>
      <c r="J46" s="102"/>
      <c r="K46" s="102"/>
      <c r="L46" s="102"/>
      <c r="M46" s="102"/>
      <c r="N46" s="102"/>
      <c r="O46" s="103"/>
      <c r="P46" s="101"/>
      <c r="Q46" s="102"/>
      <c r="R46" s="102"/>
      <c r="S46" s="102"/>
      <c r="T46" s="102"/>
      <c r="U46" s="102"/>
      <c r="V46" s="102"/>
      <c r="W46" s="102"/>
      <c r="X46" s="103"/>
      <c r="Y46" s="101"/>
      <c r="Z46" s="102"/>
      <c r="AA46" s="102"/>
      <c r="AB46" s="102"/>
      <c r="AC46" s="102"/>
      <c r="AD46" s="102"/>
      <c r="AE46" s="102"/>
      <c r="AF46" s="102"/>
      <c r="AG46" s="102"/>
      <c r="AH46" s="103"/>
      <c r="AI46" s="90"/>
      <c r="AJ46" s="64"/>
      <c r="AK46" s="65"/>
      <c r="AL46"/>
      <c r="AM46" s="2"/>
      <c r="AN46"/>
      <c r="AO46"/>
      <c r="AP46"/>
      <c r="AQ46"/>
      <c r="AR46"/>
      <c r="AS46"/>
      <c r="AT46"/>
      <c r="AU46"/>
      <c r="AV46"/>
      <c r="AW46"/>
      <c r="AX46"/>
      <c r="AY46"/>
      <c r="AZ46"/>
      <c r="BA46"/>
      <c r="BB46"/>
      <c r="BC46"/>
      <c r="BD46"/>
      <c r="BE46"/>
      <c r="BF46"/>
      <c r="BG46"/>
      <c r="BH46"/>
      <c r="BI46"/>
      <c r="BJ46"/>
      <c r="BK46"/>
      <c r="BL46"/>
      <c r="BM46"/>
    </row>
    <row r="47" spans="2:65" ht="13.5" customHeight="1" thickBot="1" x14ac:dyDescent="0.3">
      <c r="B47" s="63"/>
      <c r="C47" s="64"/>
      <c r="D47" s="96"/>
      <c r="E47" s="1637" t="s">
        <v>587</v>
      </c>
      <c r="F47" s="1638"/>
      <c r="G47" s="1638"/>
      <c r="H47" s="1638"/>
      <c r="I47" s="1684" t="s">
        <v>22</v>
      </c>
      <c r="J47" s="1685"/>
      <c r="K47" s="1685"/>
      <c r="L47" s="1686"/>
      <c r="M47" s="82" t="s">
        <v>305</v>
      </c>
      <c r="N47" s="132"/>
      <c r="O47" s="104"/>
      <c r="P47" s="92"/>
      <c r="Q47" s="1642" t="s">
        <v>639</v>
      </c>
      <c r="R47" s="1642"/>
      <c r="S47" s="1642"/>
      <c r="T47" s="1642"/>
      <c r="U47" s="1642"/>
      <c r="V47" s="1642"/>
      <c r="W47" s="1642"/>
      <c r="X47" s="99"/>
      <c r="Y47" s="105"/>
      <c r="Z47" s="1643"/>
      <c r="AA47" s="1644"/>
      <c r="AB47" s="1644"/>
      <c r="AC47" s="1644"/>
      <c r="AD47" s="1644"/>
      <c r="AE47" s="1644"/>
      <c r="AF47" s="1644"/>
      <c r="AG47" s="1645"/>
      <c r="AH47" s="106"/>
      <c r="AI47" s="90"/>
      <c r="AJ47" s="64"/>
      <c r="AK47" s="65"/>
      <c r="AM47" s="29" t="s">
        <v>22</v>
      </c>
      <c r="AV47"/>
      <c r="AW47"/>
      <c r="AX47"/>
      <c r="AY47"/>
      <c r="AZ47"/>
      <c r="BA47"/>
      <c r="BB47"/>
      <c r="BC47"/>
      <c r="BD47"/>
      <c r="BE47"/>
      <c r="BF47"/>
      <c r="BG47"/>
      <c r="BH47"/>
      <c r="BI47"/>
      <c r="BJ47"/>
      <c r="BK47"/>
      <c r="BL47"/>
      <c r="BM47"/>
    </row>
    <row r="48" spans="2:65" ht="13.5" customHeight="1" x14ac:dyDescent="0.25">
      <c r="B48" s="63"/>
      <c r="C48" s="64"/>
      <c r="D48" s="96"/>
      <c r="E48" s="1637"/>
      <c r="F48" s="1638"/>
      <c r="G48" s="1638"/>
      <c r="H48" s="1638"/>
      <c r="I48" s="82"/>
      <c r="J48" s="82"/>
      <c r="K48" s="82" t="s">
        <v>22</v>
      </c>
      <c r="L48" s="82"/>
      <c r="M48" s="82" t="s">
        <v>22</v>
      </c>
      <c r="N48" s="82"/>
      <c r="O48" s="104"/>
      <c r="P48" s="92"/>
      <c r="Q48" s="1642"/>
      <c r="R48" s="1642"/>
      <c r="S48" s="1642"/>
      <c r="T48" s="1642"/>
      <c r="U48" s="1642"/>
      <c r="V48" s="1642"/>
      <c r="W48" s="1642"/>
      <c r="X48" s="99"/>
      <c r="Y48" s="105"/>
      <c r="Z48" s="107" t="s">
        <v>306</v>
      </c>
      <c r="AA48" s="107"/>
      <c r="AB48" s="107"/>
      <c r="AC48" s="107"/>
      <c r="AD48" s="107"/>
      <c r="AE48" s="107"/>
      <c r="AF48" s="107"/>
      <c r="AG48" s="107"/>
      <c r="AH48" s="108"/>
      <c r="AI48" s="90"/>
      <c r="AJ48" s="64"/>
      <c r="AK48" s="65"/>
      <c r="AL48" s="29" t="s">
        <v>22</v>
      </c>
      <c r="AM48" s="29" t="s">
        <v>22</v>
      </c>
      <c r="AV48"/>
      <c r="AW48"/>
      <c r="AX48"/>
      <c r="AY48"/>
      <c r="AZ48"/>
      <c r="BA48"/>
      <c r="BB48"/>
      <c r="BC48"/>
      <c r="BD48"/>
      <c r="BE48"/>
      <c r="BF48"/>
      <c r="BG48"/>
      <c r="BH48"/>
      <c r="BI48"/>
      <c r="BJ48"/>
      <c r="BK48"/>
      <c r="BL48"/>
      <c r="BM48"/>
    </row>
    <row r="49" spans="2:69" ht="13.5" customHeight="1" x14ac:dyDescent="0.25">
      <c r="B49" s="63"/>
      <c r="C49" s="64"/>
      <c r="D49" s="96"/>
      <c r="E49" s="92" t="s">
        <v>307</v>
      </c>
      <c r="F49" s="82"/>
      <c r="G49" s="82"/>
      <c r="H49" s="82"/>
      <c r="I49" s="1679" t="s">
        <v>22</v>
      </c>
      <c r="J49" s="1680"/>
      <c r="K49" s="1680"/>
      <c r="L49" s="1681"/>
      <c r="M49" s="82" t="s">
        <v>22</v>
      </c>
      <c r="N49" s="82" t="s">
        <v>308</v>
      </c>
      <c r="O49" s="104"/>
      <c r="P49" s="92"/>
      <c r="Q49" s="332"/>
      <c r="R49" s="332"/>
      <c r="S49" s="332"/>
      <c r="T49" s="332"/>
      <c r="U49" s="332"/>
      <c r="V49" s="332"/>
      <c r="W49" s="332"/>
      <c r="X49" s="104" t="s">
        <v>22</v>
      </c>
      <c r="Y49" s="92"/>
      <c r="Z49" s="1652" t="s">
        <v>641</v>
      </c>
      <c r="AA49" s="1652"/>
      <c r="AB49" s="1652"/>
      <c r="AC49" s="1652"/>
      <c r="AD49" s="1652"/>
      <c r="AE49" s="1652"/>
      <c r="AF49" s="1652"/>
      <c r="AG49" s="1652"/>
      <c r="AH49" s="1653"/>
      <c r="AI49" s="90"/>
      <c r="AJ49" s="64"/>
      <c r="AK49" s="65"/>
      <c r="AL49"/>
      <c r="AV49"/>
      <c r="AW49"/>
      <c r="AX49"/>
      <c r="AY49"/>
      <c r="AZ49"/>
      <c r="BA49"/>
      <c r="BB49"/>
      <c r="BC49"/>
      <c r="BD49"/>
      <c r="BE49"/>
      <c r="BF49"/>
      <c r="BG49"/>
      <c r="BH49"/>
      <c r="BI49"/>
      <c r="BJ49"/>
      <c r="BK49"/>
      <c r="BL49"/>
      <c r="BM49"/>
    </row>
    <row r="50" spans="2:69" ht="13.5" customHeight="1" x14ac:dyDescent="0.25">
      <c r="B50" s="63"/>
      <c r="C50" s="64"/>
      <c r="D50" s="96"/>
      <c r="E50" s="109"/>
      <c r="F50" s="82"/>
      <c r="G50" s="82"/>
      <c r="H50" s="82"/>
      <c r="I50" s="82"/>
      <c r="J50" s="82"/>
      <c r="K50" s="82" t="s">
        <v>22</v>
      </c>
      <c r="L50" s="82" t="s">
        <v>22</v>
      </c>
      <c r="M50" s="82" t="s">
        <v>22</v>
      </c>
      <c r="N50" s="82" t="s">
        <v>309</v>
      </c>
      <c r="O50" s="104"/>
      <c r="P50" s="92"/>
      <c r="Q50" s="82" t="s">
        <v>310</v>
      </c>
      <c r="R50" s="82"/>
      <c r="S50" s="82"/>
      <c r="T50" s="82"/>
      <c r="U50" s="82"/>
      <c r="V50" s="82"/>
      <c r="W50" s="82"/>
      <c r="X50" s="104"/>
      <c r="Y50" s="110"/>
      <c r="Z50" s="1652"/>
      <c r="AA50" s="1652"/>
      <c r="AB50" s="1652"/>
      <c r="AC50" s="1652"/>
      <c r="AD50" s="1652"/>
      <c r="AE50" s="1652"/>
      <c r="AF50" s="1652"/>
      <c r="AG50" s="1652"/>
      <c r="AH50" s="1653"/>
      <c r="AI50" s="90"/>
      <c r="AJ50" s="64"/>
      <c r="AK50" s="65"/>
      <c r="AL50" s="2" t="s">
        <v>22</v>
      </c>
      <c r="AM50" s="1575"/>
      <c r="AN50" s="1575"/>
      <c r="AO50" s="1575"/>
      <c r="AP50" s="1575"/>
      <c r="AQ50" s="1575"/>
      <c r="AR50" s="1575"/>
      <c r="AS50" s="1575"/>
      <c r="AT50" s="1575"/>
      <c r="AV50"/>
      <c r="AW50"/>
      <c r="AX50"/>
      <c r="AY50"/>
      <c r="AZ50"/>
      <c r="BA50"/>
      <c r="BB50"/>
      <c r="BC50"/>
      <c r="BD50"/>
      <c r="BE50"/>
      <c r="BF50"/>
      <c r="BG50"/>
      <c r="BH50"/>
      <c r="BI50"/>
      <c r="BJ50"/>
      <c r="BK50"/>
      <c r="BL50"/>
      <c r="BM50"/>
    </row>
    <row r="51" spans="2:69" ht="13.5" customHeight="1" x14ac:dyDescent="0.25">
      <c r="B51" s="63"/>
      <c r="C51" s="64"/>
      <c r="D51" s="96"/>
      <c r="E51" s="92"/>
      <c r="F51" s="82"/>
      <c r="G51" s="82"/>
      <c r="H51" s="82"/>
      <c r="I51" s="82"/>
      <c r="J51" s="82"/>
      <c r="K51" s="82"/>
      <c r="L51" s="82"/>
      <c r="M51" s="82"/>
      <c r="N51" s="82"/>
      <c r="O51" s="104"/>
      <c r="P51" s="92"/>
      <c r="Q51" s="1668"/>
      <c r="R51" s="1669"/>
      <c r="S51" s="1670"/>
      <c r="T51" s="1552" t="s">
        <v>638</v>
      </c>
      <c r="U51" s="1553"/>
      <c r="V51" s="1553"/>
      <c r="W51" s="1553"/>
      <c r="X51" s="104" t="s">
        <v>22</v>
      </c>
      <c r="Y51" s="92"/>
      <c r="Z51" s="129" t="s">
        <v>313</v>
      </c>
      <c r="AA51" s="82"/>
      <c r="AB51" s="82"/>
      <c r="AC51" s="82"/>
      <c r="AD51" s="82"/>
      <c r="AE51" s="82"/>
      <c r="AF51" s="82"/>
      <c r="AG51" s="82"/>
      <c r="AH51" s="104"/>
      <c r="AI51" s="90"/>
      <c r="AJ51" s="64"/>
      <c r="AK51" s="65"/>
      <c r="AL51" s="2" t="s">
        <v>22</v>
      </c>
      <c r="AV51"/>
      <c r="AW51"/>
      <c r="AX51"/>
      <c r="AY51"/>
      <c r="AZ51"/>
      <c r="BA51"/>
      <c r="BB51"/>
      <c r="BC51"/>
      <c r="BD51"/>
      <c r="BE51"/>
      <c r="BF51"/>
      <c r="BG51"/>
      <c r="BH51"/>
      <c r="BI51"/>
      <c r="BJ51"/>
      <c r="BK51"/>
      <c r="BL51"/>
      <c r="BM51"/>
    </row>
    <row r="52" spans="2:69" ht="13.2" customHeight="1" x14ac:dyDescent="0.25">
      <c r="B52" s="63"/>
      <c r="C52" s="64"/>
      <c r="D52" s="96"/>
      <c r="E52" s="92"/>
      <c r="F52" s="304"/>
      <c r="G52" s="304"/>
      <c r="H52" s="304"/>
      <c r="I52" s="304"/>
      <c r="J52" s="304"/>
      <c r="K52" s="304"/>
      <c r="L52" s="304"/>
      <c r="M52" s="304"/>
      <c r="N52" s="304"/>
      <c r="O52" s="104"/>
      <c r="P52" s="304"/>
      <c r="Q52" s="304"/>
      <c r="R52" s="304"/>
      <c r="S52" s="304"/>
      <c r="T52" s="304"/>
      <c r="U52" s="304" t="str">
        <f>"ft"&amp;CHAR(179)</f>
        <v>ft³</v>
      </c>
      <c r="V52" s="304"/>
      <c r="W52" s="304" t="str">
        <f>"m"&amp;CHAR(179)</f>
        <v>m³</v>
      </c>
      <c r="X52" s="104"/>
      <c r="Y52" s="304"/>
      <c r="Z52" s="306"/>
      <c r="AA52" s="304"/>
      <c r="AB52" s="304"/>
      <c r="AC52" s="304"/>
      <c r="AD52" s="304"/>
      <c r="AE52" s="304"/>
      <c r="AF52" s="304"/>
      <c r="AG52" s="304"/>
      <c r="AH52" s="104"/>
      <c r="AI52" s="90"/>
      <c r="AJ52" s="64"/>
      <c r="AK52" s="65"/>
      <c r="AL52" s="2"/>
      <c r="AV52"/>
      <c r="AW52"/>
      <c r="AX52"/>
      <c r="AY52"/>
      <c r="AZ52"/>
      <c r="BA52"/>
      <c r="BB52"/>
      <c r="BC52"/>
      <c r="BD52"/>
      <c r="BE52"/>
      <c r="BF52"/>
      <c r="BG52"/>
      <c r="BH52"/>
      <c r="BI52"/>
      <c r="BJ52"/>
      <c r="BK52"/>
      <c r="BL52"/>
      <c r="BM52"/>
    </row>
    <row r="53" spans="2:69" ht="3" customHeight="1" x14ac:dyDescent="0.25">
      <c r="B53" s="63"/>
      <c r="C53" s="64"/>
      <c r="D53" s="96"/>
      <c r="E53" s="302"/>
      <c r="F53" s="303"/>
      <c r="G53" s="303"/>
      <c r="H53" s="303"/>
      <c r="I53" s="303"/>
      <c r="J53" s="303"/>
      <c r="K53" s="303"/>
      <c r="L53" s="303"/>
      <c r="M53" s="303"/>
      <c r="N53" s="303"/>
      <c r="O53" s="307"/>
      <c r="P53" s="303"/>
      <c r="Q53" s="303"/>
      <c r="R53" s="303"/>
      <c r="S53" s="303"/>
      <c r="T53" s="303"/>
      <c r="U53" s="303"/>
      <c r="V53" s="303"/>
      <c r="W53" s="303"/>
      <c r="X53" s="307"/>
      <c r="Y53" s="303"/>
      <c r="Z53" s="303"/>
      <c r="AA53" s="303"/>
      <c r="AB53" s="303"/>
      <c r="AC53" s="303"/>
      <c r="AD53" s="303"/>
      <c r="AE53" s="303"/>
      <c r="AF53" s="303"/>
      <c r="AG53" s="303"/>
      <c r="AH53" s="307"/>
      <c r="AI53" s="90"/>
      <c r="AJ53" s="64"/>
      <c r="AK53" s="65"/>
      <c r="AL53" s="2"/>
      <c r="AV53"/>
      <c r="AW53"/>
      <c r="AX53"/>
      <c r="AY53"/>
      <c r="AZ53"/>
      <c r="BA53"/>
      <c r="BB53"/>
      <c r="BC53"/>
      <c r="BD53"/>
      <c r="BE53"/>
      <c r="BF53"/>
      <c r="BG53"/>
      <c r="BH53"/>
      <c r="BI53"/>
      <c r="BJ53"/>
      <c r="BK53"/>
      <c r="BL53"/>
      <c r="BM53"/>
    </row>
    <row r="54" spans="2:69" ht="15" customHeight="1" x14ac:dyDescent="0.25">
      <c r="B54" s="63"/>
      <c r="C54" s="64"/>
      <c r="D54" s="96"/>
      <c r="E54" s="97" t="s">
        <v>314</v>
      </c>
      <c r="F54" s="304"/>
      <c r="G54" s="304"/>
      <c r="H54" s="304"/>
      <c r="I54" s="304"/>
      <c r="J54" s="304"/>
      <c r="K54" s="304"/>
      <c r="L54" s="304"/>
      <c r="M54" s="304"/>
      <c r="N54" s="304"/>
      <c r="O54" s="304"/>
      <c r="P54" s="304"/>
      <c r="Q54" s="304"/>
      <c r="R54" s="304"/>
      <c r="S54" s="304"/>
      <c r="T54" s="304"/>
      <c r="U54" s="304"/>
      <c r="V54" s="304"/>
      <c r="W54" s="304"/>
      <c r="X54" s="304"/>
      <c r="Y54" s="304"/>
      <c r="Z54" s="305"/>
      <c r="AA54" s="304"/>
      <c r="AB54" s="304"/>
      <c r="AC54" s="304"/>
      <c r="AD54" s="304"/>
      <c r="AE54" s="304"/>
      <c r="AF54" s="304"/>
      <c r="AG54" s="304"/>
      <c r="AH54" s="304"/>
      <c r="AI54" s="90"/>
      <c r="AJ54" s="64"/>
      <c r="AK54" s="65"/>
      <c r="AL54" s="2"/>
      <c r="AV54"/>
      <c r="AW54"/>
      <c r="AX54"/>
      <c r="AY54"/>
      <c r="AZ54"/>
      <c r="BA54"/>
      <c r="BB54"/>
      <c r="BC54"/>
      <c r="BD54"/>
      <c r="BE54"/>
      <c r="BF54"/>
      <c r="BG54"/>
      <c r="BH54"/>
      <c r="BI54"/>
      <c r="BJ54"/>
      <c r="BK54"/>
      <c r="BL54"/>
      <c r="BM54"/>
    </row>
    <row r="55" spans="2:69" ht="13.5" customHeight="1" x14ac:dyDescent="0.25">
      <c r="B55" s="63"/>
      <c r="C55" s="64"/>
      <c r="D55" s="96"/>
      <c r="E55" s="1659"/>
      <c r="F55" s="1660"/>
      <c r="G55" s="1660"/>
      <c r="H55" s="1660"/>
      <c r="I55" s="1660"/>
      <c r="J55" s="1660"/>
      <c r="K55" s="1660"/>
      <c r="L55" s="1660"/>
      <c r="M55" s="1660"/>
      <c r="N55" s="1660"/>
      <c r="O55" s="1660"/>
      <c r="P55" s="1660"/>
      <c r="Q55" s="1660"/>
      <c r="R55" s="1660"/>
      <c r="S55" s="1660"/>
      <c r="T55" s="1660"/>
      <c r="U55" s="1660"/>
      <c r="V55" s="1660"/>
      <c r="W55" s="1660"/>
      <c r="X55" s="1660"/>
      <c r="Y55" s="1660"/>
      <c r="Z55" s="1660"/>
      <c r="AA55" s="1660"/>
      <c r="AB55" s="1660"/>
      <c r="AC55" s="1660"/>
      <c r="AD55" s="1660"/>
      <c r="AE55" s="1660"/>
      <c r="AF55" s="1660"/>
      <c r="AG55" s="1660"/>
      <c r="AH55" s="1661"/>
      <c r="AI55" s="90"/>
      <c r="AJ55" s="64"/>
      <c r="AK55" s="65"/>
      <c r="AV55"/>
      <c r="AW55"/>
      <c r="AX55"/>
      <c r="AY55"/>
      <c r="AZ55"/>
      <c r="BA55"/>
      <c r="BB55"/>
      <c r="BC55"/>
      <c r="BD55"/>
      <c r="BE55"/>
      <c r="BF55"/>
      <c r="BG55"/>
      <c r="BH55"/>
      <c r="BI55"/>
      <c r="BJ55"/>
      <c r="BK55"/>
      <c r="BL55"/>
      <c r="BM55"/>
    </row>
    <row r="56" spans="2:69" ht="9.75" customHeight="1" x14ac:dyDescent="0.25">
      <c r="B56" s="63"/>
      <c r="C56" s="64"/>
      <c r="D56" s="96"/>
      <c r="E56" s="1662"/>
      <c r="F56" s="1663"/>
      <c r="G56" s="1663"/>
      <c r="H56" s="1663"/>
      <c r="I56" s="1663"/>
      <c r="J56" s="1663"/>
      <c r="K56" s="1663"/>
      <c r="L56" s="1663"/>
      <c r="M56" s="1663"/>
      <c r="N56" s="1663"/>
      <c r="O56" s="1663"/>
      <c r="P56" s="1663"/>
      <c r="Q56" s="1663"/>
      <c r="R56" s="1663"/>
      <c r="S56" s="1663"/>
      <c r="T56" s="1663"/>
      <c r="U56" s="1663"/>
      <c r="V56" s="1663"/>
      <c r="W56" s="1663"/>
      <c r="X56" s="1663"/>
      <c r="Y56" s="1663"/>
      <c r="Z56" s="1663"/>
      <c r="AA56" s="1663"/>
      <c r="AB56" s="1663"/>
      <c r="AC56" s="1663"/>
      <c r="AD56" s="1663"/>
      <c r="AE56" s="1663"/>
      <c r="AF56" s="1663"/>
      <c r="AG56" s="1663"/>
      <c r="AH56" s="1664"/>
      <c r="AI56" s="90"/>
      <c r="AJ56" s="64"/>
      <c r="AK56" s="65"/>
      <c r="AS56"/>
      <c r="AT56"/>
      <c r="AU56"/>
      <c r="AV56"/>
      <c r="AW56"/>
      <c r="AX56"/>
      <c r="AY56"/>
      <c r="AZ56"/>
      <c r="BA56"/>
      <c r="BB56"/>
      <c r="BC56"/>
      <c r="BD56"/>
      <c r="BE56"/>
      <c r="BF56"/>
      <c r="BG56"/>
      <c r="BH56"/>
      <c r="BI56"/>
      <c r="BJ56"/>
      <c r="BK56"/>
      <c r="BL56"/>
      <c r="BM56"/>
    </row>
    <row r="57" spans="2:69" ht="14.4" thickBot="1" x14ac:dyDescent="0.3">
      <c r="B57" s="63"/>
      <c r="C57" s="64"/>
      <c r="D57" s="1613" t="s">
        <v>352</v>
      </c>
      <c r="E57" s="1654"/>
      <c r="F57" s="1654"/>
      <c r="G57" s="1654"/>
      <c r="H57" s="1654"/>
      <c r="I57" s="1654"/>
      <c r="J57" s="1654"/>
      <c r="K57" s="1654"/>
      <c r="L57" s="1654"/>
      <c r="M57" s="1654"/>
      <c r="N57" s="1654"/>
      <c r="O57" s="1654"/>
      <c r="P57" s="1654"/>
      <c r="Q57" s="1654"/>
      <c r="R57" s="1654"/>
      <c r="S57" s="1654"/>
      <c r="T57" s="1654"/>
      <c r="U57" s="1654"/>
      <c r="V57" s="1654"/>
      <c r="W57" s="1654"/>
      <c r="X57" s="1654"/>
      <c r="Y57" s="1654"/>
      <c r="Z57" s="1654"/>
      <c r="AA57" s="1654"/>
      <c r="AB57" s="1654"/>
      <c r="AC57" s="1654"/>
      <c r="AD57" s="1654"/>
      <c r="AE57" s="1654"/>
      <c r="AF57" s="1654"/>
      <c r="AG57" s="1654"/>
      <c r="AH57" s="1654"/>
      <c r="AI57" s="1655"/>
      <c r="AJ57" s="65"/>
      <c r="AK57" s="65"/>
      <c r="AL57"/>
      <c r="AQ57"/>
      <c r="BN57"/>
      <c r="BO57"/>
      <c r="BP57"/>
      <c r="BQ57"/>
    </row>
    <row r="58" spans="2:69" ht="9.6" customHeight="1" x14ac:dyDescent="0.25">
      <c r="B58" s="63"/>
      <c r="C58" s="64"/>
      <c r="D58" s="111"/>
      <c r="E58" s="141" t="s">
        <v>353</v>
      </c>
      <c r="F58" s="83"/>
      <c r="G58" s="84"/>
      <c r="H58" s="84"/>
      <c r="I58" s="84"/>
      <c r="J58" s="84"/>
      <c r="K58" s="84"/>
      <c r="L58" s="84"/>
      <c r="M58" s="84"/>
      <c r="N58" s="84"/>
      <c r="O58" s="84"/>
      <c r="P58" s="84"/>
      <c r="Q58" s="84"/>
      <c r="R58" s="84"/>
      <c r="S58" s="84"/>
      <c r="T58" s="84"/>
      <c r="U58" s="84"/>
      <c r="V58" s="84"/>
      <c r="W58" s="84"/>
      <c r="X58" s="84"/>
      <c r="Y58" s="84"/>
      <c r="Z58" s="84"/>
      <c r="AA58" s="81"/>
      <c r="AB58" s="81"/>
      <c r="AC58" s="81"/>
      <c r="AD58" s="81"/>
      <c r="AE58" s="81"/>
      <c r="AF58" s="81"/>
      <c r="AG58" s="81"/>
      <c r="AH58" s="81"/>
      <c r="AI58" s="112"/>
      <c r="AJ58" s="65"/>
      <c r="AK58" s="65"/>
      <c r="AL58"/>
      <c r="AQ58"/>
      <c r="BN58"/>
      <c r="BO58"/>
      <c r="BP58"/>
      <c r="BQ58"/>
    </row>
    <row r="59" spans="2:69" ht="4.5" customHeight="1" x14ac:dyDescent="0.25">
      <c r="B59" s="63"/>
      <c r="C59" s="64"/>
      <c r="D59" s="111"/>
      <c r="E59" s="81"/>
      <c r="F59" s="50"/>
      <c r="G59" s="85"/>
      <c r="H59" s="85"/>
      <c r="I59" s="85"/>
      <c r="J59" s="85"/>
      <c r="K59" s="85"/>
      <c r="L59" s="85"/>
      <c r="M59" s="85"/>
      <c r="N59" s="85"/>
      <c r="O59" s="85"/>
      <c r="P59" s="85"/>
      <c r="Q59" s="85"/>
      <c r="R59" s="85"/>
      <c r="S59" s="85"/>
      <c r="T59" s="85"/>
      <c r="U59" s="85"/>
      <c r="V59" s="1581" t="s">
        <v>643</v>
      </c>
      <c r="W59" s="1581"/>
      <c r="X59" s="1581"/>
      <c r="Y59" s="1581"/>
      <c r="Z59" s="1582"/>
      <c r="AA59" s="1576"/>
      <c r="AB59" s="1555"/>
      <c r="AC59" s="1555"/>
      <c r="AD59" s="1555"/>
      <c r="AE59" s="1555"/>
      <c r="AF59" s="1555"/>
      <c r="AG59" s="1555"/>
      <c r="AH59" s="1577"/>
      <c r="AI59" s="112"/>
      <c r="AJ59" s="65"/>
      <c r="AK59" s="65"/>
      <c r="AL59" s="2" t="s">
        <v>22</v>
      </c>
      <c r="AQ59"/>
      <c r="BN59"/>
      <c r="BO59"/>
      <c r="BP59"/>
      <c r="BQ59"/>
    </row>
    <row r="60" spans="2:69" ht="13.5" customHeight="1" x14ac:dyDescent="0.25">
      <c r="B60" s="58"/>
      <c r="C60" s="64"/>
      <c r="D60" s="75" t="s">
        <v>598</v>
      </c>
      <c r="E60" s="76"/>
      <c r="F60" s="76"/>
      <c r="G60" s="76"/>
      <c r="H60" s="76"/>
      <c r="I60" s="78"/>
      <c r="J60" s="1665"/>
      <c r="K60" s="1666"/>
      <c r="L60" s="1666"/>
      <c r="M60" s="1666"/>
      <c r="N60" s="1666"/>
      <c r="O60" s="1666"/>
      <c r="P60" s="1666"/>
      <c r="Q60" s="1666"/>
      <c r="R60" s="1666"/>
      <c r="S60" s="1666"/>
      <c r="T60" s="1667"/>
      <c r="U60" s="78"/>
      <c r="V60" s="1581"/>
      <c r="W60" s="1581"/>
      <c r="X60" s="1581"/>
      <c r="Y60" s="1581"/>
      <c r="Z60" s="1582"/>
      <c r="AA60" s="1578"/>
      <c r="AB60" s="1579"/>
      <c r="AC60" s="1579"/>
      <c r="AD60" s="1579"/>
      <c r="AE60" s="1579"/>
      <c r="AF60" s="1579"/>
      <c r="AG60" s="1579"/>
      <c r="AH60" s="1580"/>
      <c r="AI60" s="77"/>
      <c r="AN60" s="29" t="s">
        <v>22</v>
      </c>
      <c r="AQ60"/>
      <c r="AR60"/>
      <c r="AS60"/>
      <c r="AT60"/>
      <c r="AU60"/>
      <c r="BN60"/>
      <c r="BO60"/>
      <c r="BP60"/>
      <c r="BQ60"/>
    </row>
    <row r="61" spans="2:69" ht="12.75" customHeight="1" x14ac:dyDescent="0.25">
      <c r="B61" s="62"/>
      <c r="C61" s="64"/>
      <c r="D61" s="75" t="s">
        <v>599</v>
      </c>
      <c r="E61" s="76"/>
      <c r="F61" s="76"/>
      <c r="G61" s="76"/>
      <c r="H61" s="76"/>
      <c r="I61" s="78"/>
      <c r="J61" s="1639"/>
      <c r="K61" s="1640"/>
      <c r="L61" s="1640"/>
      <c r="M61" s="1640"/>
      <c r="N61" s="1640"/>
      <c r="O61" s="1640"/>
      <c r="P61" s="1640"/>
      <c r="Q61" s="1640"/>
      <c r="R61" s="1640"/>
      <c r="S61" s="1640"/>
      <c r="T61" s="1641"/>
      <c r="U61" s="78"/>
      <c r="V61" s="1573" t="s">
        <v>644</v>
      </c>
      <c r="W61" s="1573"/>
      <c r="X61" s="1573"/>
      <c r="Y61" s="1573"/>
      <c r="Z61" s="1574"/>
      <c r="AA61" s="1635"/>
      <c r="AB61" s="1635"/>
      <c r="AC61" s="1635"/>
      <c r="AD61" s="1635"/>
      <c r="AE61" s="1635"/>
      <c r="AF61" s="1635"/>
      <c r="AG61" s="1635"/>
      <c r="AH61" s="1635"/>
      <c r="AI61" s="77"/>
      <c r="AQ61"/>
      <c r="AR61"/>
      <c r="AS61"/>
      <c r="AT61"/>
      <c r="AU61"/>
      <c r="BN61"/>
      <c r="BO61"/>
      <c r="BP61"/>
      <c r="BQ61"/>
    </row>
    <row r="62" spans="2:69" ht="12.75" customHeight="1" x14ac:dyDescent="0.25">
      <c r="C62" s="64"/>
      <c r="D62" s="86" t="s">
        <v>600</v>
      </c>
      <c r="E62" s="76"/>
      <c r="F62" s="76"/>
      <c r="G62" s="78"/>
      <c r="H62" s="78"/>
      <c r="I62" s="78"/>
      <c r="J62" s="1646"/>
      <c r="K62" s="1647"/>
      <c r="L62" s="1647"/>
      <c r="M62" s="1647"/>
      <c r="N62" s="1647"/>
      <c r="O62" s="1647"/>
      <c r="P62" s="1647"/>
      <c r="Q62" s="1647"/>
      <c r="R62" s="1647"/>
      <c r="S62" s="1647"/>
      <c r="T62" s="1648"/>
      <c r="U62" s="114"/>
      <c r="V62" s="1551" t="s">
        <v>602</v>
      </c>
      <c r="W62" s="1551"/>
      <c r="X62" s="1551"/>
      <c r="Y62" s="1551"/>
      <c r="Z62" s="1551"/>
      <c r="AA62" s="1570"/>
      <c r="AB62" s="1571"/>
      <c r="AC62" s="1571"/>
      <c r="AD62" s="1571"/>
      <c r="AE62" s="1571"/>
      <c r="AF62" s="1571"/>
      <c r="AG62" s="1571"/>
      <c r="AH62" s="1572"/>
      <c r="AI62" s="77"/>
      <c r="AJ62" s="65"/>
      <c r="AK62" s="65"/>
      <c r="AL62" s="2" t="s">
        <v>22</v>
      </c>
      <c r="AQ62"/>
      <c r="AR62"/>
      <c r="AS62"/>
      <c r="AT62"/>
      <c r="AU62"/>
      <c r="BN62"/>
      <c r="BO62"/>
      <c r="BP62"/>
      <c r="BQ62"/>
    </row>
    <row r="63" spans="2:69" ht="13.5" customHeight="1" x14ac:dyDescent="0.25">
      <c r="C63" s="64"/>
      <c r="D63" s="96" t="s">
        <v>654</v>
      </c>
      <c r="E63" s="82"/>
      <c r="F63" s="82"/>
      <c r="G63" s="82"/>
      <c r="H63" s="82"/>
      <c r="I63" s="82"/>
      <c r="J63" s="1656"/>
      <c r="K63" s="1657"/>
      <c r="L63" s="1657"/>
      <c r="M63" s="1657"/>
      <c r="N63" s="1657"/>
      <c r="O63" s="1657"/>
      <c r="P63" s="1657"/>
      <c r="Q63" s="1657"/>
      <c r="R63" s="1657"/>
      <c r="S63" s="1657"/>
      <c r="T63" s="1658"/>
      <c r="U63" s="78"/>
      <c r="V63" s="305" t="s">
        <v>674</v>
      </c>
      <c r="W63" s="305"/>
      <c r="X63" s="305"/>
      <c r="Y63" s="305"/>
      <c r="Z63" s="305"/>
      <c r="AA63" s="1545"/>
      <c r="AB63" s="1546"/>
      <c r="AC63" s="1546"/>
      <c r="AD63" s="1546"/>
      <c r="AE63" s="1546"/>
      <c r="AF63" s="1546"/>
      <c r="AG63" s="1546"/>
      <c r="AH63" s="1547"/>
      <c r="AI63" s="77"/>
      <c r="AJ63" s="65"/>
      <c r="AK63" s="65"/>
      <c r="AL63" s="2" t="s">
        <v>22</v>
      </c>
      <c r="AQ63"/>
      <c r="AR63"/>
      <c r="AS63"/>
      <c r="AT63"/>
      <c r="AU63"/>
      <c r="BN63"/>
      <c r="BO63"/>
      <c r="BP63"/>
      <c r="BQ63"/>
    </row>
    <row r="64" spans="2:69" ht="1.8" customHeight="1" x14ac:dyDescent="0.25">
      <c r="C64" s="64"/>
      <c r="D64" s="96"/>
      <c r="E64" s="113"/>
      <c r="F64" s="113"/>
      <c r="G64" s="113"/>
      <c r="H64" s="82" t="s">
        <v>22</v>
      </c>
      <c r="I64" s="82"/>
      <c r="J64" s="1554"/>
      <c r="K64" s="1555"/>
      <c r="L64" s="1555"/>
      <c r="M64" s="1555"/>
      <c r="N64" s="1555"/>
      <c r="O64" s="1555"/>
      <c r="P64" s="1555"/>
      <c r="Q64" s="1555"/>
      <c r="R64" s="1555"/>
      <c r="S64" s="1555"/>
      <c r="T64" s="1556"/>
      <c r="U64" s="334" t="s">
        <v>642</v>
      </c>
      <c r="V64" s="334"/>
      <c r="W64" s="334"/>
      <c r="X64" s="334"/>
      <c r="Y64" s="334"/>
      <c r="Z64" s="335"/>
      <c r="AA64" s="1548"/>
      <c r="AB64" s="1549"/>
      <c r="AC64" s="1549"/>
      <c r="AD64" s="1549"/>
      <c r="AE64" s="1549"/>
      <c r="AF64" s="1549"/>
      <c r="AG64" s="1549"/>
      <c r="AH64" s="1550"/>
      <c r="AI64" s="77"/>
      <c r="AJ64" s="65"/>
      <c r="AK64" s="65"/>
      <c r="AL64" s="65"/>
      <c r="AN64" s="29" t="s">
        <v>22</v>
      </c>
      <c r="AQ64"/>
      <c r="AR64"/>
      <c r="AS64"/>
      <c r="AT64"/>
      <c r="AU64"/>
      <c r="BN64"/>
      <c r="BO64"/>
      <c r="BP64"/>
      <c r="BQ64"/>
    </row>
    <row r="65" spans="3:69" ht="12.75" customHeight="1" x14ac:dyDescent="0.25">
      <c r="C65" s="64"/>
      <c r="D65" s="115" t="s">
        <v>338</v>
      </c>
      <c r="E65" s="425" t="s">
        <v>601</v>
      </c>
      <c r="F65" s="425"/>
      <c r="G65" s="425"/>
      <c r="H65" s="425"/>
      <c r="I65" s="426"/>
      <c r="J65" s="1649"/>
      <c r="K65" s="1650"/>
      <c r="L65" s="1650"/>
      <c r="M65" s="1650"/>
      <c r="N65" s="1650"/>
      <c r="O65" s="1650"/>
      <c r="P65" s="1650"/>
      <c r="Q65" s="1650"/>
      <c r="R65" s="1650"/>
      <c r="S65" s="1650"/>
      <c r="T65" s="1651"/>
      <c r="U65" s="334"/>
      <c r="V65" s="1672" t="s">
        <v>657</v>
      </c>
      <c r="W65" s="1672"/>
      <c r="X65" s="1672"/>
      <c r="Y65" s="1672"/>
      <c r="Z65" s="1672"/>
      <c r="AA65" s="1672"/>
      <c r="AB65" s="1672"/>
      <c r="AC65" s="1672"/>
      <c r="AD65" s="1672"/>
      <c r="AE65" s="1672"/>
      <c r="AF65" s="1672"/>
      <c r="AG65" s="1672"/>
      <c r="AH65" s="1672"/>
      <c r="AI65" s="77"/>
      <c r="AJ65" s="47" t="s">
        <v>648</v>
      </c>
      <c r="AK65" s="65" t="s">
        <v>22</v>
      </c>
      <c r="AL65" s="65"/>
      <c r="BN65"/>
      <c r="BO65"/>
      <c r="BP65"/>
      <c r="BQ65"/>
    </row>
    <row r="66" spans="3:69" ht="12.75" customHeight="1" thickBot="1" x14ac:dyDescent="0.3">
      <c r="C66" s="64"/>
      <c r="D66" s="130" t="s">
        <v>174</v>
      </c>
      <c r="E66" s="116"/>
      <c r="F66" s="116"/>
      <c r="G66" s="116"/>
      <c r="H66" s="116"/>
      <c r="I66" s="116"/>
      <c r="J66" s="116"/>
      <c r="K66" s="116"/>
      <c r="L66" s="116"/>
      <c r="M66" s="116"/>
      <c r="N66" s="116"/>
      <c r="O66" s="116"/>
      <c r="P66" s="116"/>
      <c r="Q66" s="116"/>
      <c r="R66" s="116"/>
      <c r="S66" s="116"/>
      <c r="T66" s="117"/>
      <c r="U66" s="118"/>
      <c r="V66" s="423"/>
      <c r="W66" s="423"/>
      <c r="X66" s="423"/>
      <c r="Y66" s="423"/>
      <c r="Z66" s="423"/>
      <c r="AA66" s="423"/>
      <c r="AB66" s="423"/>
      <c r="AC66" s="423"/>
      <c r="AD66" s="423"/>
      <c r="AE66" s="423"/>
      <c r="AF66" s="423"/>
      <c r="AG66" s="423"/>
      <c r="AH66" s="423"/>
      <c r="AI66" s="119"/>
      <c r="AK66" s="65"/>
      <c r="AL66" s="65"/>
      <c r="BN66"/>
      <c r="BO66"/>
      <c r="BP66"/>
      <c r="BQ66"/>
    </row>
    <row r="67" spans="3:69" ht="12.75" customHeight="1" x14ac:dyDescent="0.25">
      <c r="C67" s="64"/>
      <c r="E67"/>
      <c r="F67"/>
      <c r="G67"/>
      <c r="H67"/>
      <c r="I67"/>
      <c r="J67"/>
      <c r="K67"/>
      <c r="L67"/>
      <c r="M67"/>
      <c r="N67"/>
      <c r="O67"/>
      <c r="P67"/>
      <c r="Q67"/>
      <c r="R67"/>
      <c r="S67"/>
      <c r="T67" s="59"/>
      <c r="U67" s="60"/>
      <c r="AA67" s="29" t="s">
        <v>22</v>
      </c>
      <c r="AI67" s="60"/>
      <c r="AJ67" s="65"/>
      <c r="AK67" s="65"/>
      <c r="AL67" s="65"/>
      <c r="BN67"/>
      <c r="BO67"/>
      <c r="BP67"/>
      <c r="BQ67"/>
    </row>
    <row r="68" spans="3:69" ht="12.75" customHeight="1" x14ac:dyDescent="0.25">
      <c r="C68" s="65"/>
      <c r="D68" s="65"/>
      <c r="E68" s="65"/>
      <c r="F68" s="65"/>
      <c r="G68" s="65"/>
      <c r="H68" s="65"/>
      <c r="I68" s="65"/>
      <c r="J68" s="65"/>
      <c r="K68" s="65"/>
      <c r="L68" s="65"/>
      <c r="M68" s="65"/>
      <c r="N68" s="69"/>
      <c r="O68" s="65"/>
      <c r="P68" s="70"/>
      <c r="Q68" s="71"/>
      <c r="R68" s="71"/>
      <c r="S68" s="65"/>
      <c r="T68" s="65"/>
      <c r="U68" s="65"/>
      <c r="V68" s="65"/>
      <c r="W68" s="65"/>
      <c r="X68" s="65"/>
      <c r="Y68" s="65"/>
      <c r="Z68" s="65"/>
      <c r="AB68" s="65"/>
      <c r="AC68" s="65"/>
      <c r="AD68" s="65"/>
      <c r="AE68" s="65"/>
      <c r="AF68" s="65"/>
      <c r="AG68" s="65"/>
      <c r="AH68" s="72"/>
      <c r="AI68" s="65"/>
      <c r="AJ68" s="65"/>
      <c r="AK68" s="65"/>
      <c r="AL68" s="65"/>
      <c r="BN68"/>
      <c r="BO68"/>
      <c r="BP68"/>
      <c r="BQ68"/>
    </row>
    <row r="69" spans="3:69" ht="12.75" customHeight="1" x14ac:dyDescent="0.25">
      <c r="C69" s="65"/>
      <c r="D69" s="65"/>
      <c r="E69" s="65"/>
      <c r="F69" s="65"/>
      <c r="G69" s="65"/>
      <c r="H69" s="65"/>
      <c r="I69" s="65"/>
      <c r="J69" s="65"/>
      <c r="K69" s="65"/>
      <c r="L69" s="65"/>
      <c r="M69" s="65"/>
      <c r="N69" s="65"/>
      <c r="O69" s="65"/>
      <c r="P69" s="70"/>
      <c r="Q69" s="71"/>
      <c r="R69" s="71"/>
      <c r="S69" s="65"/>
      <c r="T69" s="65"/>
      <c r="U69" s="65"/>
      <c r="V69" s="65"/>
      <c r="W69" s="65"/>
      <c r="X69" s="65"/>
      <c r="Y69" s="65"/>
      <c r="Z69" s="65"/>
      <c r="AB69" s="65"/>
      <c r="AC69" s="65"/>
      <c r="AD69" s="65"/>
      <c r="AE69" s="65"/>
      <c r="AF69" s="65"/>
      <c r="AG69" s="65"/>
      <c r="AH69" s="72"/>
      <c r="AI69" s="65"/>
      <c r="AJ69" s="65"/>
      <c r="AK69" s="65"/>
      <c r="AL69" s="65"/>
      <c r="BN69"/>
      <c r="BO69"/>
      <c r="BP69"/>
      <c r="BQ69"/>
    </row>
    <row r="70" spans="3:69" ht="12.75" customHeight="1" x14ac:dyDescent="0.25">
      <c r="C70" s="65"/>
      <c r="D70" s="65"/>
      <c r="E70" s="65"/>
      <c r="F70" s="65"/>
      <c r="G70" s="65"/>
      <c r="H70" s="65"/>
      <c r="I70" s="65"/>
      <c r="J70" s="65"/>
      <c r="K70" s="65"/>
      <c r="L70" s="65"/>
      <c r="M70" s="65"/>
      <c r="N70" s="65"/>
      <c r="O70" s="65"/>
      <c r="P70" s="70"/>
      <c r="Q70" s="71"/>
      <c r="R70" s="71"/>
      <c r="S70" s="65"/>
      <c r="T70" s="65"/>
      <c r="U70" s="65"/>
      <c r="V70" s="65"/>
      <c r="W70" s="65"/>
      <c r="X70" s="327"/>
      <c r="Y70" s="65"/>
      <c r="Z70" s="65"/>
      <c r="AB70" s="65"/>
      <c r="AC70" s="65"/>
      <c r="AD70" s="65"/>
      <c r="AE70" s="65"/>
      <c r="AF70" s="65"/>
      <c r="AG70" s="65"/>
      <c r="AH70" s="72"/>
      <c r="AI70" s="65"/>
      <c r="AJ70" s="65"/>
      <c r="AK70" s="65"/>
      <c r="AL70" s="65"/>
      <c r="AN70" s="29" t="s">
        <v>22</v>
      </c>
      <c r="BN70"/>
      <c r="BO70"/>
      <c r="BP70"/>
      <c r="BQ70"/>
    </row>
    <row r="71" spans="3:69" ht="12.75" customHeight="1" x14ac:dyDescent="0.25">
      <c r="C71" s="65"/>
      <c r="D71" s="65"/>
      <c r="E71" s="65"/>
      <c r="F71" s="65"/>
      <c r="G71" s="65"/>
      <c r="H71" s="65"/>
      <c r="I71" s="65"/>
      <c r="J71" s="65"/>
      <c r="K71" s="65"/>
      <c r="L71" s="65"/>
      <c r="M71" s="65"/>
      <c r="N71" s="65"/>
      <c r="O71" s="65"/>
      <c r="P71" s="70"/>
      <c r="Q71" s="71"/>
      <c r="R71" s="71"/>
      <c r="S71" s="65"/>
      <c r="T71" s="65"/>
      <c r="U71" s="65"/>
      <c r="V71" s="65"/>
      <c r="W71" s="65"/>
      <c r="X71" s="327"/>
      <c r="Y71" s="65"/>
      <c r="Z71" s="65"/>
      <c r="AB71" s="65"/>
      <c r="AC71" s="65"/>
      <c r="AD71" s="65"/>
      <c r="AE71" s="65"/>
      <c r="AF71" s="65"/>
      <c r="AG71" s="65"/>
      <c r="AH71" s="72"/>
      <c r="AI71" s="65"/>
      <c r="AJ71" s="65"/>
      <c r="AK71" s="65"/>
      <c r="AL71" s="65"/>
      <c r="BN71"/>
      <c r="BO71"/>
      <c r="BP71"/>
      <c r="BQ71"/>
    </row>
    <row r="72" spans="3:69" ht="12.75" customHeight="1" x14ac:dyDescent="0.25">
      <c r="C72" s="65"/>
      <c r="D72" s="65"/>
      <c r="E72" s="65"/>
      <c r="F72" s="65"/>
      <c r="G72" s="65"/>
      <c r="H72" s="65"/>
      <c r="I72" s="65"/>
      <c r="J72" s="65"/>
      <c r="K72" s="65"/>
      <c r="L72" s="65"/>
      <c r="M72" s="65" t="s">
        <v>22</v>
      </c>
      <c r="N72" s="65"/>
      <c r="O72" s="65"/>
      <c r="P72" s="70"/>
      <c r="Q72" s="71"/>
      <c r="R72" s="71"/>
      <c r="S72" s="65"/>
      <c r="T72" s="65"/>
      <c r="U72" s="65"/>
      <c r="V72" s="65"/>
      <c r="W72" s="65"/>
      <c r="X72" s="65"/>
      <c r="Y72" s="65"/>
      <c r="Z72" s="65"/>
      <c r="AB72" s="65"/>
      <c r="AC72" s="65"/>
      <c r="AD72" s="65"/>
      <c r="AE72" s="65"/>
      <c r="AF72" s="65"/>
      <c r="AG72" s="65"/>
      <c r="AH72" s="72"/>
      <c r="AI72" s="65"/>
      <c r="AJ72" s="65"/>
      <c r="AK72" s="65"/>
      <c r="AL72" s="65"/>
      <c r="BN72"/>
      <c r="BO72"/>
      <c r="BP72"/>
      <c r="BQ72"/>
    </row>
    <row r="73" spans="3:69" ht="12.75" customHeight="1" x14ac:dyDescent="0.25">
      <c r="C73" s="65"/>
      <c r="D73" s="65"/>
      <c r="E73" s="65"/>
      <c r="F73" s="65"/>
      <c r="G73" s="65"/>
      <c r="H73" s="65"/>
      <c r="I73" s="65"/>
      <c r="J73" s="65"/>
      <c r="K73" s="65"/>
      <c r="L73" s="65"/>
      <c r="M73" s="65"/>
      <c r="N73" s="65"/>
      <c r="O73" s="65"/>
      <c r="P73" s="70"/>
      <c r="Q73" s="71"/>
      <c r="R73" s="71"/>
      <c r="S73" s="65"/>
      <c r="T73" s="65"/>
      <c r="U73" s="65"/>
      <c r="V73" s="65"/>
      <c r="W73" s="65"/>
      <c r="X73" s="65"/>
      <c r="Y73" s="65"/>
      <c r="Z73" s="65"/>
      <c r="AB73" s="65"/>
      <c r="AC73" s="65"/>
      <c r="AD73" s="65"/>
      <c r="AE73" s="65"/>
      <c r="AF73" s="65"/>
      <c r="AG73" s="65"/>
      <c r="AH73" s="72"/>
      <c r="AI73" s="65"/>
      <c r="AJ73" s="65"/>
      <c r="AK73" s="65"/>
      <c r="AL73" s="65"/>
      <c r="BN73"/>
      <c r="BO73"/>
      <c r="BP73"/>
      <c r="BQ73"/>
    </row>
    <row r="74" spans="3:69" ht="12.75" customHeight="1" x14ac:dyDescent="0.25">
      <c r="C74" s="65"/>
      <c r="D74" s="65"/>
      <c r="E74" s="65"/>
      <c r="F74" s="65"/>
      <c r="G74" s="65"/>
      <c r="H74" s="65"/>
      <c r="I74" s="65"/>
      <c r="J74" s="65"/>
      <c r="K74" s="65"/>
      <c r="L74" s="65"/>
      <c r="M74" s="65"/>
      <c r="N74" s="65"/>
      <c r="O74" s="65"/>
      <c r="P74" s="70"/>
      <c r="Q74" s="71"/>
      <c r="R74" s="71"/>
      <c r="S74" s="65"/>
      <c r="T74" s="65"/>
      <c r="U74" s="65"/>
      <c r="V74" s="65"/>
      <c r="W74" s="65"/>
      <c r="X74" s="65"/>
      <c r="Y74" s="65"/>
      <c r="Z74" s="65"/>
      <c r="AB74" s="65"/>
      <c r="AC74" s="65"/>
      <c r="AD74" s="65"/>
      <c r="AE74" s="65"/>
      <c r="AF74" s="65"/>
      <c r="AG74" s="65"/>
      <c r="AH74" s="72"/>
      <c r="AI74" s="65"/>
      <c r="AJ74" s="65"/>
      <c r="AK74" s="65"/>
      <c r="AL74" s="65"/>
      <c r="BN74"/>
      <c r="BO74"/>
      <c r="BP74"/>
      <c r="BQ74"/>
    </row>
    <row r="75" spans="3:69" ht="12.75" customHeight="1" x14ac:dyDescent="0.25">
      <c r="C75" s="65"/>
      <c r="D75" s="65"/>
      <c r="E75" s="65"/>
      <c r="F75" s="65"/>
      <c r="G75" s="65"/>
      <c r="H75" s="65"/>
      <c r="I75" s="65"/>
      <c r="J75" s="65"/>
      <c r="K75" s="65"/>
      <c r="L75" s="65"/>
      <c r="M75" s="65"/>
      <c r="N75" s="65"/>
      <c r="O75" s="65"/>
      <c r="P75" s="70"/>
      <c r="Q75" s="71"/>
      <c r="R75" s="71"/>
      <c r="S75" s="65"/>
      <c r="T75" s="65"/>
      <c r="U75" s="65"/>
      <c r="V75" s="65"/>
      <c r="W75" s="65"/>
      <c r="X75" s="65"/>
      <c r="Y75" s="65"/>
      <c r="Z75" s="65"/>
      <c r="AB75" s="65"/>
      <c r="AC75" s="65"/>
      <c r="AD75" s="65"/>
      <c r="AE75" s="65"/>
      <c r="AF75" s="65"/>
      <c r="AG75" s="65"/>
      <c r="AH75" s="72"/>
      <c r="AI75" s="65"/>
      <c r="AJ75" s="65"/>
      <c r="AK75" s="65"/>
      <c r="AL75" s="65"/>
      <c r="BN75"/>
      <c r="BO75"/>
      <c r="BP75"/>
      <c r="BQ75"/>
    </row>
    <row r="76" spans="3:69" ht="12.75" customHeight="1" x14ac:dyDescent="0.25">
      <c r="C76" s="65"/>
      <c r="D76" s="65"/>
      <c r="E76" s="65"/>
      <c r="F76" s="65"/>
      <c r="G76" s="65"/>
      <c r="H76" s="65"/>
      <c r="I76" s="65"/>
      <c r="J76" s="65"/>
      <c r="K76" s="65"/>
      <c r="L76" s="65"/>
      <c r="M76" s="65"/>
      <c r="N76" s="65"/>
      <c r="O76" s="65"/>
      <c r="P76" s="70"/>
      <c r="Q76" s="71"/>
      <c r="R76" s="71"/>
      <c r="S76" s="65"/>
      <c r="T76" s="65"/>
      <c r="U76" s="65"/>
      <c r="V76" s="65"/>
      <c r="W76" s="65"/>
      <c r="X76" s="65" t="s">
        <v>22</v>
      </c>
      <c r="Y76" s="65"/>
      <c r="Z76" s="65"/>
      <c r="AB76" s="65"/>
      <c r="AC76" s="65"/>
      <c r="AD76" s="65"/>
      <c r="AE76" s="65"/>
      <c r="AF76" s="65"/>
      <c r="AG76" s="65"/>
      <c r="AH76" s="72"/>
      <c r="AI76" s="65"/>
      <c r="AJ76" s="65"/>
      <c r="AK76" s="65"/>
      <c r="AL76" s="65"/>
      <c r="BN76"/>
      <c r="BO76"/>
      <c r="BP76"/>
      <c r="BQ76"/>
    </row>
    <row r="77" spans="3:69" ht="12.75" customHeight="1" x14ac:dyDescent="0.25">
      <c r="C77" s="65"/>
      <c r="D77" s="65"/>
      <c r="E77" s="65"/>
      <c r="F77" s="65"/>
      <c r="G77" s="65"/>
      <c r="H77" s="65"/>
      <c r="I77" s="65"/>
      <c r="J77" s="65"/>
      <c r="K77" s="65"/>
      <c r="L77" s="65"/>
      <c r="M77" s="65"/>
      <c r="N77" s="65"/>
      <c r="O77" s="65"/>
      <c r="P77" s="70"/>
      <c r="Q77" s="71"/>
      <c r="R77" s="71"/>
      <c r="S77" s="65"/>
      <c r="T77" s="65"/>
      <c r="U77" s="65"/>
      <c r="V77" s="65"/>
      <c r="W77" s="65"/>
      <c r="X77" s="65"/>
      <c r="Y77" s="65"/>
      <c r="Z77" s="65"/>
      <c r="AB77" s="65"/>
      <c r="AC77" s="65"/>
      <c r="AD77" s="65"/>
      <c r="AE77" s="65"/>
      <c r="AF77" s="65"/>
      <c r="AG77" s="65"/>
      <c r="AH77" s="72"/>
      <c r="AI77" s="65"/>
      <c r="AJ77" s="65"/>
      <c r="AK77" s="65"/>
      <c r="AL77" s="65"/>
      <c r="BN77"/>
      <c r="BO77"/>
      <c r="BP77"/>
      <c r="BQ77"/>
    </row>
    <row r="78" spans="3:69" ht="12.75" customHeight="1" x14ac:dyDescent="0.25">
      <c r="C78" s="65"/>
      <c r="D78" s="65"/>
      <c r="E78" s="65"/>
      <c r="F78" s="65"/>
      <c r="G78" s="65"/>
      <c r="H78" s="65"/>
      <c r="I78" s="65"/>
      <c r="J78" s="65"/>
      <c r="K78" s="65"/>
      <c r="L78" s="65"/>
      <c r="M78" s="65"/>
      <c r="N78" s="65"/>
      <c r="O78" s="65"/>
      <c r="P78" s="70"/>
      <c r="Q78" s="71"/>
      <c r="R78" s="71"/>
      <c r="S78" s="65"/>
      <c r="T78" s="65"/>
      <c r="U78" s="65"/>
      <c r="V78" s="65"/>
      <c r="W78" s="65"/>
      <c r="X78" s="65"/>
      <c r="Y78" s="65"/>
      <c r="Z78" s="65"/>
      <c r="AB78" s="65"/>
      <c r="AC78" s="65"/>
      <c r="AD78" s="65"/>
      <c r="AE78" s="65"/>
      <c r="AF78" s="65"/>
      <c r="AG78" s="65"/>
      <c r="AH78" s="72"/>
      <c r="AI78" s="65"/>
      <c r="AJ78" s="65"/>
      <c r="AK78" s="65"/>
      <c r="AL78" s="65"/>
      <c r="BN78"/>
      <c r="BO78"/>
      <c r="BP78"/>
      <c r="BQ78"/>
    </row>
    <row r="79" spans="3:69" ht="12.75" customHeight="1" x14ac:dyDescent="0.25">
      <c r="C79" s="65"/>
      <c r="D79" s="65"/>
      <c r="E79" s="65"/>
      <c r="F79" s="65"/>
      <c r="G79" s="65"/>
      <c r="H79" s="65"/>
      <c r="I79" s="65"/>
      <c r="J79" s="65"/>
      <c r="K79" s="65"/>
      <c r="L79" s="65"/>
      <c r="M79" s="65"/>
      <c r="N79" s="65"/>
      <c r="O79" s="65"/>
      <c r="P79" s="70"/>
      <c r="Q79" s="71"/>
      <c r="R79" s="71"/>
      <c r="S79" s="65"/>
      <c r="T79" s="65"/>
      <c r="U79" s="65"/>
      <c r="V79" s="65"/>
      <c r="W79" s="65"/>
      <c r="X79" s="65"/>
      <c r="Y79" s="65"/>
      <c r="Z79" s="65"/>
      <c r="AB79" s="65"/>
      <c r="AC79" s="65"/>
      <c r="AD79" s="65"/>
      <c r="AE79" s="65"/>
      <c r="AF79" s="65"/>
      <c r="AG79" s="65"/>
      <c r="AH79" s="72"/>
      <c r="AI79" s="65"/>
      <c r="AJ79" s="65"/>
      <c r="AK79" s="65"/>
      <c r="AL79" s="65"/>
      <c r="BN79"/>
      <c r="BO79"/>
      <c r="BP79"/>
      <c r="BQ79"/>
    </row>
    <row r="80" spans="3:69" ht="12.75" customHeight="1" x14ac:dyDescent="0.25">
      <c r="C80" s="65"/>
      <c r="D80" s="65"/>
      <c r="E80" s="65"/>
      <c r="F80" s="65"/>
      <c r="G80" s="65"/>
      <c r="H80" s="65"/>
      <c r="I80" s="65"/>
      <c r="J80" s="65"/>
      <c r="K80" s="65"/>
      <c r="L80" s="65"/>
      <c r="M80" s="65"/>
      <c r="N80" s="65"/>
      <c r="O80" s="65"/>
      <c r="P80" s="70"/>
      <c r="Q80" s="71"/>
      <c r="R80" s="71"/>
      <c r="S80" s="65"/>
      <c r="T80" s="65"/>
      <c r="U80" s="65"/>
      <c r="V80" s="65"/>
      <c r="W80" s="65"/>
      <c r="X80" s="65"/>
      <c r="Y80" s="65"/>
      <c r="Z80" s="65"/>
      <c r="AB80" s="65"/>
      <c r="AC80" s="65"/>
      <c r="AD80" s="65"/>
      <c r="AE80" s="65"/>
      <c r="AF80" s="65"/>
      <c r="AG80" s="65"/>
      <c r="AH80" s="72"/>
      <c r="AI80" s="65"/>
      <c r="AJ80" s="65"/>
      <c r="AK80" s="65"/>
      <c r="AL80" s="65"/>
      <c r="BN80"/>
      <c r="BO80"/>
      <c r="BP80"/>
      <c r="BQ80"/>
    </row>
    <row r="81" spans="3:69" ht="12.75" customHeight="1" x14ac:dyDescent="0.25">
      <c r="C81" s="65"/>
      <c r="D81" s="65"/>
      <c r="E81" s="65"/>
      <c r="F81" s="65"/>
      <c r="G81" s="65"/>
      <c r="H81" s="65"/>
      <c r="I81" s="65"/>
      <c r="J81" s="65"/>
      <c r="K81" s="65"/>
      <c r="L81" s="65"/>
      <c r="M81" s="65"/>
      <c r="N81" s="65"/>
      <c r="O81" s="65"/>
      <c r="P81" s="70"/>
      <c r="Q81" s="71"/>
      <c r="R81" s="71"/>
      <c r="S81" s="65"/>
      <c r="T81" s="65"/>
      <c r="U81" s="65"/>
      <c r="V81" s="65"/>
      <c r="W81" s="65"/>
      <c r="X81" s="65"/>
      <c r="Y81" s="65"/>
      <c r="Z81" s="65"/>
      <c r="AB81" s="65"/>
      <c r="AC81" s="65"/>
      <c r="AD81" s="65"/>
      <c r="AE81" s="65"/>
      <c r="AF81" s="65"/>
      <c r="AG81" s="65"/>
      <c r="AH81" s="72"/>
      <c r="AI81" s="65"/>
      <c r="AJ81" s="65"/>
      <c r="AK81" s="65"/>
      <c r="AL81" s="65"/>
      <c r="BN81"/>
      <c r="BO81"/>
      <c r="BP81"/>
      <c r="BQ81"/>
    </row>
    <row r="82" spans="3:69" ht="12.75" customHeight="1" x14ac:dyDescent="0.25">
      <c r="C82" s="65"/>
      <c r="D82" s="65"/>
      <c r="E82" s="65"/>
      <c r="F82" s="65"/>
      <c r="G82" s="65"/>
      <c r="H82" s="65"/>
      <c r="I82" s="65"/>
      <c r="J82" s="65"/>
      <c r="K82" s="65"/>
      <c r="L82" s="65"/>
      <c r="M82" s="65"/>
      <c r="N82" s="65"/>
      <c r="O82" s="65"/>
      <c r="P82" s="70"/>
      <c r="Q82" s="71"/>
      <c r="R82" s="71"/>
      <c r="S82" s="65"/>
      <c r="T82" s="65"/>
      <c r="U82" s="65"/>
      <c r="V82" s="65"/>
      <c r="W82" s="65"/>
      <c r="X82" s="65"/>
      <c r="Y82" s="65"/>
      <c r="Z82" s="65"/>
      <c r="AB82" s="65"/>
      <c r="AC82" s="65"/>
      <c r="AD82" s="65"/>
      <c r="AE82" s="65"/>
      <c r="AF82" s="65"/>
      <c r="AG82" s="65"/>
      <c r="AH82" s="72"/>
      <c r="AI82" s="65"/>
      <c r="AJ82" s="65"/>
      <c r="AK82" s="65"/>
      <c r="AL82" s="65"/>
      <c r="BN82"/>
      <c r="BO82"/>
      <c r="BP82"/>
      <c r="BQ82"/>
    </row>
    <row r="83" spans="3:69" ht="12.75" customHeight="1" x14ac:dyDescent="0.25">
      <c r="C83" s="65"/>
      <c r="D83" s="65"/>
      <c r="E83" s="65"/>
      <c r="F83" s="65"/>
      <c r="G83" s="65"/>
      <c r="H83" s="65"/>
      <c r="I83" s="65"/>
      <c r="J83" s="65"/>
      <c r="K83" s="65"/>
      <c r="L83" s="65"/>
      <c r="M83" s="65"/>
      <c r="N83" s="65"/>
      <c r="O83" s="65"/>
      <c r="P83" s="70"/>
      <c r="Q83" s="71"/>
      <c r="R83" s="71"/>
      <c r="S83" s="65"/>
      <c r="T83" s="65"/>
      <c r="U83" s="65"/>
      <c r="V83" s="65"/>
      <c r="W83" s="65"/>
      <c r="X83" s="65"/>
      <c r="Y83" s="65"/>
      <c r="Z83" s="65"/>
      <c r="AB83" s="65"/>
      <c r="AC83" s="65"/>
      <c r="AD83" s="65"/>
      <c r="AE83" s="65"/>
      <c r="AF83" s="65"/>
      <c r="AG83" s="65"/>
      <c r="AH83" s="72"/>
      <c r="AI83" s="65"/>
      <c r="AJ83" s="65"/>
      <c r="AK83" s="65"/>
      <c r="AL83" s="65"/>
      <c r="BN83"/>
      <c r="BO83"/>
      <c r="BP83"/>
      <c r="BQ83"/>
    </row>
    <row r="84" spans="3:69" ht="12.75" customHeight="1" x14ac:dyDescent="0.25">
      <c r="C84" s="65"/>
      <c r="D84" s="65"/>
      <c r="E84" s="65"/>
      <c r="F84" s="65"/>
      <c r="G84" s="65"/>
      <c r="H84" s="65"/>
      <c r="I84" s="65"/>
      <c r="J84" s="65"/>
      <c r="K84" s="65"/>
      <c r="L84" s="65"/>
      <c r="M84" s="65"/>
      <c r="N84" s="65"/>
      <c r="O84" s="65"/>
      <c r="P84" s="70"/>
      <c r="Q84" s="71"/>
      <c r="R84" s="71"/>
      <c r="S84" s="65"/>
      <c r="T84" s="65"/>
      <c r="U84" s="65"/>
      <c r="V84" s="65"/>
      <c r="W84" s="65"/>
      <c r="X84" s="65"/>
      <c r="Y84" s="65"/>
      <c r="Z84" s="65"/>
      <c r="AB84" s="65"/>
      <c r="AC84" s="65"/>
      <c r="AD84" s="65"/>
      <c r="AE84" s="65"/>
      <c r="AF84" s="65"/>
      <c r="AG84" s="65"/>
      <c r="AH84" s="72"/>
      <c r="AI84" s="65"/>
      <c r="AJ84" s="65"/>
      <c r="AK84" s="65"/>
      <c r="AL84" s="65"/>
      <c r="BN84"/>
      <c r="BO84"/>
      <c r="BP84"/>
      <c r="BQ84"/>
    </row>
    <row r="85" spans="3:69" ht="12.75" customHeight="1" x14ac:dyDescent="0.25">
      <c r="C85" s="66"/>
      <c r="D85" s="65"/>
      <c r="E85" s="65"/>
      <c r="F85" s="65"/>
      <c r="G85" s="65"/>
      <c r="H85" s="65"/>
      <c r="I85" s="65"/>
      <c r="J85" s="65"/>
      <c r="K85" s="65"/>
      <c r="L85" s="65"/>
      <c r="M85" s="65"/>
      <c r="N85" s="65"/>
      <c r="O85" s="65"/>
      <c r="P85" s="70"/>
      <c r="Q85" s="71"/>
      <c r="R85" s="71"/>
      <c r="S85" s="65"/>
      <c r="T85" s="65"/>
      <c r="U85" s="65"/>
      <c r="V85" s="65"/>
      <c r="W85" s="65"/>
      <c r="X85" s="65"/>
      <c r="Y85" s="65"/>
      <c r="Z85" s="65"/>
      <c r="AB85" s="65"/>
      <c r="AC85" s="65"/>
      <c r="AD85" s="65"/>
      <c r="AE85" s="65"/>
      <c r="AF85" s="65"/>
      <c r="AG85" s="65"/>
      <c r="AH85" s="72"/>
      <c r="AI85" s="65"/>
      <c r="AJ85" s="65"/>
      <c r="AK85" s="65"/>
      <c r="AL85" s="65"/>
      <c r="BN85"/>
      <c r="BO85"/>
      <c r="BP85"/>
      <c r="BQ85"/>
    </row>
    <row r="86" spans="3:69" ht="12.75" customHeight="1" x14ac:dyDescent="0.25">
      <c r="D86" s="65"/>
      <c r="E86" s="65"/>
      <c r="F86" s="65"/>
      <c r="G86" s="65"/>
      <c r="H86" s="65"/>
      <c r="I86" s="65"/>
      <c r="J86" s="65"/>
      <c r="K86" s="65"/>
      <c r="L86" s="65"/>
      <c r="M86" s="65"/>
      <c r="N86" s="65"/>
      <c r="O86" s="65"/>
      <c r="P86" s="70"/>
      <c r="Q86" s="71"/>
      <c r="R86" s="71"/>
      <c r="S86" s="65"/>
      <c r="T86" s="65"/>
      <c r="U86" s="65"/>
      <c r="V86" s="65"/>
      <c r="W86" s="65"/>
      <c r="X86" s="65"/>
      <c r="Y86" s="65"/>
      <c r="Z86" s="65"/>
      <c r="AB86" s="65"/>
      <c r="AC86" s="65"/>
      <c r="AD86" s="65"/>
      <c r="AE86" s="65"/>
      <c r="AF86" s="65"/>
      <c r="AG86" s="65"/>
      <c r="AH86" s="72"/>
      <c r="AI86" s="65"/>
      <c r="AJ86" s="65"/>
      <c r="AK86" s="65"/>
      <c r="AL86" s="65"/>
      <c r="BN86"/>
      <c r="BO86"/>
      <c r="BP86"/>
      <c r="BQ86"/>
    </row>
    <row r="87" spans="3:69" ht="12.75" customHeight="1" x14ac:dyDescent="0.25">
      <c r="D87" s="65"/>
      <c r="E87" s="65"/>
      <c r="F87" s="65"/>
      <c r="G87" s="65"/>
      <c r="H87" s="65"/>
      <c r="I87" s="65"/>
      <c r="J87" s="65"/>
      <c r="K87" s="65"/>
      <c r="L87" s="65"/>
      <c r="M87" s="65"/>
      <c r="N87" s="65"/>
      <c r="O87" s="65"/>
      <c r="P87" s="70"/>
      <c r="Q87" s="71"/>
      <c r="R87" s="71"/>
      <c r="S87" s="65"/>
      <c r="T87" s="65"/>
      <c r="U87" s="65"/>
      <c r="V87" s="65"/>
      <c r="W87" s="65"/>
      <c r="X87" s="65"/>
      <c r="Y87" s="65"/>
      <c r="Z87" s="65"/>
      <c r="AB87" s="65"/>
      <c r="AC87" s="65"/>
      <c r="AD87" s="65"/>
      <c r="AE87" s="65"/>
      <c r="AF87" s="65"/>
      <c r="AG87" s="65"/>
      <c r="AH87" s="72"/>
      <c r="AI87" s="65"/>
      <c r="AJ87" s="65"/>
      <c r="AK87" s="65"/>
      <c r="AL87" s="65"/>
      <c r="BN87"/>
      <c r="BO87"/>
      <c r="BP87"/>
      <c r="BQ87"/>
    </row>
    <row r="88" spans="3:69" ht="12.75" customHeight="1" x14ac:dyDescent="0.25">
      <c r="D88" s="65"/>
      <c r="E88" s="65"/>
      <c r="F88" s="65"/>
      <c r="G88" s="65"/>
      <c r="H88" s="65"/>
      <c r="I88" s="65"/>
      <c r="J88" s="65"/>
      <c r="K88" s="65"/>
      <c r="L88" s="65"/>
      <c r="M88" s="65"/>
      <c r="N88" s="65"/>
      <c r="O88" s="65"/>
      <c r="P88" s="70"/>
      <c r="Q88" s="71"/>
      <c r="R88" s="71"/>
      <c r="S88" s="65"/>
      <c r="T88" s="65"/>
      <c r="U88" s="65"/>
      <c r="V88" s="65"/>
      <c r="W88" s="65"/>
      <c r="X88" s="65"/>
      <c r="Y88" s="65"/>
      <c r="Z88" s="65"/>
      <c r="AB88" s="65"/>
      <c r="AC88" s="65"/>
      <c r="AD88" s="65"/>
      <c r="AE88" s="65"/>
      <c r="AF88" s="65"/>
      <c r="AG88" s="65"/>
      <c r="AH88" s="72"/>
      <c r="AI88" s="65"/>
      <c r="AJ88" s="65"/>
      <c r="AK88" s="65"/>
      <c r="AL88" s="65"/>
      <c r="BN88"/>
      <c r="BO88"/>
      <c r="BP88"/>
      <c r="BQ88"/>
    </row>
    <row r="89" spans="3:69" ht="12.75" customHeight="1" x14ac:dyDescent="0.25">
      <c r="D89" s="65"/>
      <c r="E89" s="65"/>
      <c r="F89" s="65"/>
      <c r="G89" s="65"/>
      <c r="H89" s="65"/>
      <c r="I89" s="65"/>
      <c r="J89" s="65"/>
      <c r="K89" s="65"/>
      <c r="L89" s="65"/>
      <c r="M89" s="65"/>
      <c r="N89" s="65"/>
      <c r="O89" s="65"/>
      <c r="P89" s="70"/>
      <c r="Q89" s="71"/>
      <c r="R89" s="71"/>
      <c r="S89" s="65"/>
      <c r="T89" s="65"/>
      <c r="U89" s="65"/>
      <c r="V89" s="65"/>
      <c r="W89" s="65"/>
      <c r="X89" s="65"/>
      <c r="Y89" s="65"/>
      <c r="Z89" s="65"/>
      <c r="AB89" s="65"/>
      <c r="AC89" s="65"/>
      <c r="AD89" s="65"/>
      <c r="AE89" s="65"/>
      <c r="AF89" s="65"/>
      <c r="AG89" s="65"/>
      <c r="AH89" s="72"/>
      <c r="AI89" s="65"/>
      <c r="AJ89" s="65"/>
      <c r="AK89" s="65"/>
      <c r="AL89" s="65"/>
      <c r="BN89"/>
      <c r="BO89"/>
      <c r="BP89"/>
      <c r="BQ89"/>
    </row>
    <row r="90" spans="3:69" ht="12.75" customHeight="1" x14ac:dyDescent="0.25">
      <c r="D90" s="65"/>
      <c r="E90" s="65"/>
      <c r="F90" s="65"/>
      <c r="G90" s="65"/>
      <c r="H90" s="65"/>
      <c r="I90" s="65"/>
      <c r="J90" s="65"/>
      <c r="K90" s="65"/>
      <c r="L90" s="65"/>
      <c r="M90" s="65"/>
      <c r="N90" s="65"/>
      <c r="O90" s="65"/>
      <c r="P90" s="70"/>
      <c r="Q90" s="71"/>
      <c r="R90" s="71"/>
      <c r="S90" s="65"/>
      <c r="T90" s="65"/>
      <c r="U90" s="65"/>
      <c r="V90" s="65"/>
      <c r="W90" s="65"/>
      <c r="X90" s="65"/>
      <c r="Y90" s="65"/>
      <c r="Z90" s="65"/>
      <c r="AB90" s="65"/>
      <c r="AC90" s="65"/>
      <c r="AD90" s="65"/>
      <c r="AE90" s="65"/>
      <c r="AF90" s="65"/>
      <c r="AG90" s="65"/>
      <c r="AH90" s="72"/>
      <c r="AI90" s="65"/>
      <c r="AJ90" s="65"/>
      <c r="AK90" s="65"/>
      <c r="AL90" s="65"/>
      <c r="BN90"/>
      <c r="BO90"/>
      <c r="BP90"/>
      <c r="BQ90"/>
    </row>
    <row r="91" spans="3:69" x14ac:dyDescent="0.25">
      <c r="AH91" s="72"/>
      <c r="AI91" s="65"/>
      <c r="AJ91" s="65"/>
      <c r="AK91" s="65"/>
      <c r="AL91" s="65"/>
      <c r="BN91"/>
      <c r="BO91"/>
      <c r="BP91"/>
      <c r="BQ91"/>
    </row>
    <row r="92" spans="3:69" x14ac:dyDescent="0.25">
      <c r="F92" s="73"/>
      <c r="G92" s="73"/>
      <c r="P92" s="73"/>
      <c r="BN92"/>
      <c r="BO92"/>
      <c r="BP92"/>
      <c r="BQ92"/>
    </row>
    <row r="93" spans="3:69" x14ac:dyDescent="0.25">
      <c r="D93" s="1671"/>
      <c r="E93" s="1671"/>
      <c r="F93" s="1671"/>
      <c r="G93" s="1671"/>
      <c r="H93" s="1671"/>
      <c r="Q93" s="73"/>
      <c r="BN93"/>
      <c r="BO93"/>
      <c r="BP93"/>
      <c r="BQ93"/>
    </row>
    <row r="94" spans="3:69" x14ac:dyDescent="0.25">
      <c r="G94" s="1619"/>
      <c r="H94" s="1619"/>
      <c r="J94" s="1619"/>
      <c r="K94" s="1619"/>
      <c r="L94" s="1619"/>
      <c r="M94" s="1619"/>
      <c r="N94" s="1619"/>
      <c r="O94" s="1619"/>
      <c r="Q94" s="1619"/>
      <c r="R94" s="1619"/>
      <c r="T94" s="1619"/>
      <c r="U94" s="1619"/>
      <c r="V94" s="1619"/>
      <c r="W94" s="1619"/>
      <c r="X94" s="1619"/>
      <c r="Y94" s="1619"/>
      <c r="Z94" s="1619"/>
      <c r="AB94" s="1619"/>
      <c r="AC94" s="1619"/>
      <c r="AE94" s="74"/>
      <c r="AF94" s="74"/>
      <c r="AG94" s="74"/>
      <c r="AH94" s="74"/>
      <c r="AI94" s="74"/>
      <c r="AJ94" s="74"/>
      <c r="AK94" s="74"/>
      <c r="BN94"/>
      <c r="BO94"/>
      <c r="BP94"/>
      <c r="BQ94"/>
    </row>
    <row r="95" spans="3:69" x14ac:dyDescent="0.25">
      <c r="D95" s="1619"/>
      <c r="E95" s="1619"/>
      <c r="BN95"/>
      <c r="BO95"/>
      <c r="BP95"/>
      <c r="BQ95"/>
    </row>
    <row r="96" spans="3:69" x14ac:dyDescent="0.25">
      <c r="BN96"/>
      <c r="BO96"/>
      <c r="BP96"/>
      <c r="BQ96"/>
    </row>
    <row r="97" spans="3:69" x14ac:dyDescent="0.25">
      <c r="C97" s="67"/>
      <c r="BN97"/>
      <c r="BO97"/>
      <c r="BP97"/>
      <c r="BQ97"/>
    </row>
    <row r="98" spans="3:69" x14ac:dyDescent="0.25">
      <c r="C98" s="67"/>
      <c r="BN98"/>
      <c r="BO98"/>
      <c r="BP98"/>
      <c r="BQ98"/>
    </row>
    <row r="106" spans="3:69" s="56" customFormat="1" ht="12.75" hidden="1" customHeight="1" x14ac:dyDescent="0.25">
      <c r="D106" s="56" t="s">
        <v>176</v>
      </c>
      <c r="K106" s="57"/>
      <c r="L106" s="57"/>
      <c r="M106" s="57"/>
    </row>
    <row r="107" spans="3:69" ht="12.75" hidden="1" customHeight="1" x14ac:dyDescent="0.25">
      <c r="E107" s="29" t="s">
        <v>319</v>
      </c>
    </row>
    <row r="108" spans="3:69" ht="12.75" hidden="1" customHeight="1" x14ac:dyDescent="0.25">
      <c r="E108" s="29" t="s">
        <v>320</v>
      </c>
    </row>
    <row r="109" spans="3:69" ht="12.75" hidden="1" customHeight="1" x14ac:dyDescent="0.25"/>
    <row r="110" spans="3:69" ht="12.75" hidden="1" customHeight="1" x14ac:dyDescent="0.25">
      <c r="E110" s="21" t="s">
        <v>177</v>
      </c>
      <c r="N110" s="21" t="s">
        <v>177</v>
      </c>
    </row>
    <row r="111" spans="3:69" ht="12.75" hidden="1" customHeight="1" x14ac:dyDescent="0.25">
      <c r="E111" s="21" t="s">
        <v>325</v>
      </c>
      <c r="N111" s="21" t="s">
        <v>325</v>
      </c>
    </row>
    <row r="112" spans="3:69" ht="12.75" hidden="1" customHeight="1" x14ac:dyDescent="0.25">
      <c r="E112" s="21" t="s">
        <v>326</v>
      </c>
      <c r="N112" s="21" t="s">
        <v>326</v>
      </c>
    </row>
    <row r="113" spans="4:19" ht="12.75" hidden="1" customHeight="1" x14ac:dyDescent="0.25">
      <c r="E113" s="40" t="s">
        <v>354</v>
      </c>
      <c r="N113" s="40" t="s">
        <v>327</v>
      </c>
    </row>
    <row r="114" spans="4:19" ht="12.75" hidden="1" customHeight="1" x14ac:dyDescent="0.25">
      <c r="E114" s="54" t="s">
        <v>355</v>
      </c>
    </row>
    <row r="115" spans="4:19" ht="12.75" hidden="1" customHeight="1" x14ac:dyDescent="0.25"/>
    <row r="116" spans="4:19" ht="12.75" hidden="1" customHeight="1" x14ac:dyDescent="0.25">
      <c r="E116" s="29" t="s">
        <v>200</v>
      </c>
      <c r="R116" s="29" t="s">
        <v>22</v>
      </c>
    </row>
    <row r="117" spans="4:19" ht="12.75" hidden="1" customHeight="1" x14ac:dyDescent="0.25"/>
    <row r="118" spans="4:19" ht="12.75" hidden="1" customHeight="1" x14ac:dyDescent="0.25"/>
    <row r="119" spans="4:19" ht="12.75" hidden="1" customHeight="1" x14ac:dyDescent="0.25">
      <c r="E119" s="29" t="s">
        <v>207</v>
      </c>
    </row>
    <row r="120" spans="4:19" ht="12.75" hidden="1" customHeight="1" x14ac:dyDescent="0.25"/>
    <row r="121" spans="4:19" hidden="1" x14ac:dyDescent="0.25"/>
    <row r="122" spans="4:19" hidden="1" x14ac:dyDescent="0.25">
      <c r="D122" s="21" t="s">
        <v>216</v>
      </c>
      <c r="E122" s="46"/>
      <c r="F122" s="46"/>
      <c r="G122" s="20"/>
      <c r="H122" s="20"/>
      <c r="I122" s="20"/>
      <c r="J122" s="20"/>
      <c r="K122" s="20"/>
      <c r="L122" s="20"/>
      <c r="M122" s="20"/>
      <c r="N122" s="20"/>
      <c r="O122" s="20"/>
      <c r="P122" s="20"/>
      <c r="Q122" s="20"/>
      <c r="R122" s="20"/>
      <c r="S122" s="20"/>
    </row>
    <row r="123" spans="4:19" hidden="1" x14ac:dyDescent="0.25">
      <c r="D123" s="21" t="s">
        <v>217</v>
      </c>
      <c r="E123" s="46"/>
      <c r="F123" s="46"/>
      <c r="G123" s="20"/>
      <c r="H123" s="20"/>
      <c r="I123" s="20"/>
      <c r="J123" s="20"/>
      <c r="K123" s="20"/>
      <c r="L123" s="20"/>
      <c r="M123" s="20"/>
      <c r="N123" s="20"/>
      <c r="O123" s="20"/>
      <c r="P123" s="20"/>
      <c r="Q123" s="20"/>
      <c r="R123" s="20"/>
      <c r="S123" s="20"/>
    </row>
    <row r="124" spans="4:19" hidden="1" x14ac:dyDescent="0.25">
      <c r="D124" s="21" t="s">
        <v>218</v>
      </c>
      <c r="E124" s="46"/>
      <c r="F124" s="46"/>
      <c r="G124" s="20"/>
      <c r="H124" s="20"/>
      <c r="I124" s="20"/>
      <c r="J124" s="20"/>
      <c r="K124" s="20"/>
      <c r="L124" s="20"/>
      <c r="M124" s="20"/>
      <c r="N124" s="20"/>
      <c r="O124" s="20"/>
      <c r="P124" s="20"/>
      <c r="Q124" s="20"/>
      <c r="R124" s="20"/>
      <c r="S124" s="20"/>
    </row>
    <row r="125" spans="4:19" hidden="1" x14ac:dyDescent="0.25">
      <c r="D125" s="21"/>
      <c r="E125" s="54"/>
      <c r="F125" s="20"/>
      <c r="G125" s="20"/>
      <c r="H125" s="20"/>
      <c r="I125" s="20"/>
      <c r="J125" s="20"/>
      <c r="K125" s="20"/>
      <c r="L125" s="20"/>
      <c r="M125" s="20"/>
      <c r="N125" s="20"/>
      <c r="O125" s="20"/>
      <c r="P125" s="20"/>
      <c r="Q125" s="20"/>
      <c r="R125" s="20"/>
      <c r="S125" s="20"/>
    </row>
    <row r="126" spans="4:19" hidden="1" x14ac:dyDescent="0.25">
      <c r="D126" s="131" t="s">
        <v>219</v>
      </c>
      <c r="E126" s="20"/>
      <c r="F126" s="20"/>
      <c r="G126" s="20"/>
      <c r="H126" s="20"/>
      <c r="I126" s="20"/>
      <c r="J126" s="20"/>
      <c r="K126" s="20"/>
      <c r="L126" s="20"/>
      <c r="M126" s="20"/>
      <c r="N126" s="20"/>
      <c r="O126" s="20"/>
      <c r="P126" s="20"/>
      <c r="Q126" s="131" t="s">
        <v>220</v>
      </c>
      <c r="R126" s="20"/>
      <c r="S126" s="20"/>
    </row>
    <row r="127" spans="4:19" hidden="1" x14ac:dyDescent="0.25">
      <c r="D127"/>
      <c r="E127"/>
      <c r="F127"/>
      <c r="G127"/>
      <c r="H127"/>
      <c r="I127"/>
      <c r="J127"/>
      <c r="K127"/>
      <c r="L127"/>
      <c r="M127"/>
      <c r="N127"/>
      <c r="O127"/>
      <c r="P127" s="20"/>
      <c r="Q127"/>
      <c r="R127" s="20"/>
      <c r="S127" s="20"/>
    </row>
    <row r="128" spans="4:19" hidden="1" x14ac:dyDescent="0.25">
      <c r="D128" t="s">
        <v>246</v>
      </c>
      <c r="E128"/>
      <c r="F128"/>
      <c r="G128"/>
      <c r="H128"/>
      <c r="I128"/>
      <c r="J128"/>
      <c r="K128"/>
      <c r="L128"/>
      <c r="M128"/>
      <c r="N128"/>
      <c r="O128"/>
      <c r="P128" s="20"/>
      <c r="Q128" s="2" t="s">
        <v>330</v>
      </c>
      <c r="R128" s="20"/>
      <c r="S128" s="20"/>
    </row>
    <row r="129" spans="4:34" hidden="1" x14ac:dyDescent="0.25">
      <c r="D129"/>
      <c r="E129"/>
      <c r="F129"/>
      <c r="G129"/>
      <c r="H129"/>
      <c r="I129"/>
      <c r="J129"/>
      <c r="K129"/>
      <c r="L129"/>
      <c r="M129"/>
      <c r="N129"/>
      <c r="O129"/>
      <c r="P129" s="20"/>
      <c r="Q129"/>
      <c r="R129" s="20"/>
      <c r="S129" s="20"/>
    </row>
    <row r="130" spans="4:34" hidden="1" x14ac:dyDescent="0.25">
      <c r="D130" t="s">
        <v>248</v>
      </c>
      <c r="E130"/>
      <c r="F130"/>
      <c r="G130"/>
      <c r="H130"/>
      <c r="I130"/>
      <c r="J130"/>
      <c r="K130"/>
      <c r="L130"/>
      <c r="M130"/>
      <c r="N130"/>
      <c r="O130"/>
      <c r="P130" s="20"/>
      <c r="Q130" s="143" t="s">
        <v>331</v>
      </c>
      <c r="R130" s="20"/>
      <c r="S130" s="20"/>
    </row>
    <row r="131" spans="4:34" hidden="1" x14ac:dyDescent="0.25">
      <c r="D131"/>
      <c r="E131"/>
      <c r="F131"/>
      <c r="G131"/>
      <c r="H131"/>
      <c r="I131"/>
      <c r="J131"/>
      <c r="K131"/>
      <c r="L131"/>
      <c r="M131"/>
      <c r="N131"/>
      <c r="O131"/>
      <c r="P131" s="20"/>
      <c r="Q131"/>
      <c r="R131" s="20"/>
      <c r="S131" s="20"/>
    </row>
    <row r="132" spans="4:34" hidden="1" x14ac:dyDescent="0.25">
      <c r="D132" t="s">
        <v>250</v>
      </c>
      <c r="E132"/>
      <c r="F132"/>
      <c r="G132"/>
      <c r="H132"/>
      <c r="I132"/>
      <c r="J132"/>
      <c r="K132"/>
      <c r="L132"/>
      <c r="M132"/>
      <c r="N132"/>
      <c r="O132"/>
      <c r="P132" s="20"/>
      <c r="Q132" s="2" t="s">
        <v>330</v>
      </c>
      <c r="R132" s="20"/>
      <c r="S132" s="20"/>
    </row>
    <row r="133" spans="4:34" hidden="1" x14ac:dyDescent="0.25">
      <c r="D133"/>
      <c r="E133"/>
      <c r="F133"/>
      <c r="G133"/>
      <c r="H133"/>
      <c r="I133"/>
      <c r="J133"/>
      <c r="K133"/>
      <c r="L133"/>
      <c r="M133"/>
      <c r="N133"/>
      <c r="O133"/>
      <c r="P133" s="20"/>
      <c r="Q133"/>
      <c r="R133" s="20"/>
      <c r="S133" s="20"/>
    </row>
    <row r="134" spans="4:34" hidden="1" x14ac:dyDescent="0.25">
      <c r="D134" t="s">
        <v>251</v>
      </c>
      <c r="E134"/>
      <c r="F134"/>
      <c r="G134"/>
      <c r="H134"/>
      <c r="I134"/>
      <c r="J134"/>
      <c r="K134"/>
      <c r="L134"/>
      <c r="M134"/>
      <c r="N134"/>
      <c r="O134"/>
      <c r="P134" s="20"/>
      <c r="Q134" t="s">
        <v>252</v>
      </c>
      <c r="R134" s="20"/>
      <c r="S134" s="20"/>
    </row>
    <row r="135" spans="4:34" hidden="1" x14ac:dyDescent="0.25">
      <c r="D135"/>
      <c r="E135" t="s">
        <v>531</v>
      </c>
      <c r="F135"/>
      <c r="G135"/>
      <c r="H135"/>
      <c r="I135"/>
      <c r="J135"/>
      <c r="K135"/>
      <c r="L135"/>
      <c r="M135"/>
      <c r="N135"/>
      <c r="O135"/>
      <c r="P135" s="20"/>
      <c r="Q135" s="2" t="s">
        <v>245</v>
      </c>
      <c r="R135" s="20"/>
      <c r="S135" s="20"/>
    </row>
    <row r="136" spans="4:34" hidden="1" x14ac:dyDescent="0.25">
      <c r="D136" s="131" t="s">
        <v>219</v>
      </c>
      <c r="E136"/>
      <c r="F136"/>
      <c r="G136" s="2"/>
      <c r="H136"/>
      <c r="I136"/>
      <c r="J136"/>
      <c r="K136"/>
      <c r="L136"/>
      <c r="M136"/>
      <c r="N136"/>
      <c r="O136"/>
      <c r="P136" s="20"/>
      <c r="Q136" s="131" t="s">
        <v>253</v>
      </c>
      <c r="R136" s="20"/>
      <c r="S136" s="20"/>
    </row>
    <row r="137" spans="4:34" hidden="1" x14ac:dyDescent="0.25">
      <c r="D137"/>
      <c r="E137"/>
      <c r="F137"/>
      <c r="G137"/>
      <c r="H137"/>
      <c r="I137"/>
      <c r="J137"/>
      <c r="K137"/>
      <c r="L137"/>
      <c r="M137"/>
      <c r="N137"/>
      <c r="O137"/>
      <c r="P137" s="20"/>
      <c r="Q137" s="2"/>
      <c r="R137" s="20"/>
      <c r="S137" s="20"/>
    </row>
    <row r="138" spans="4:34" hidden="1" x14ac:dyDescent="0.25">
      <c r="D138" t="s">
        <v>246</v>
      </c>
      <c r="E138"/>
      <c r="F138"/>
      <c r="G138"/>
      <c r="H138"/>
      <c r="I138"/>
      <c r="J138"/>
      <c r="K138"/>
      <c r="L138"/>
      <c r="M138"/>
      <c r="N138"/>
      <c r="O138"/>
      <c r="P138" s="20"/>
      <c r="Q138" s="2" t="s">
        <v>356</v>
      </c>
      <c r="R138" s="20"/>
      <c r="S138" s="20"/>
    </row>
    <row r="139" spans="4:34" hidden="1" x14ac:dyDescent="0.25">
      <c r="D139"/>
      <c r="E139"/>
      <c r="F139"/>
      <c r="G139"/>
      <c r="H139"/>
      <c r="I139"/>
      <c r="J139"/>
      <c r="K139"/>
      <c r="L139"/>
      <c r="M139"/>
      <c r="N139"/>
      <c r="O139"/>
      <c r="P139" s="20"/>
      <c r="Q139"/>
      <c r="R139" s="20"/>
      <c r="S139" s="20"/>
    </row>
    <row r="140" spans="4:34" hidden="1" x14ac:dyDescent="0.25">
      <c r="D140" t="s">
        <v>248</v>
      </c>
      <c r="E140" s="20"/>
      <c r="F140" s="20"/>
      <c r="G140" s="20"/>
      <c r="H140" s="20"/>
      <c r="I140" s="20"/>
      <c r="J140" s="20"/>
      <c r="K140" s="20"/>
      <c r="L140" s="20"/>
      <c r="M140" s="20"/>
      <c r="N140" s="20"/>
      <c r="O140" s="20"/>
      <c r="P140" s="20"/>
      <c r="Q140" s="333" t="s">
        <v>333</v>
      </c>
      <c r="R140" s="40"/>
      <c r="S140" s="40"/>
      <c r="T140" s="60"/>
      <c r="U140" s="60"/>
      <c r="V140" s="60"/>
      <c r="W140" s="60"/>
      <c r="X140" s="60"/>
      <c r="Y140" s="60"/>
      <c r="Z140" s="60"/>
      <c r="AA140" s="60"/>
      <c r="AB140" s="60"/>
      <c r="AC140" s="60"/>
      <c r="AD140" s="60"/>
      <c r="AE140" s="60"/>
      <c r="AF140" s="60"/>
      <c r="AG140" s="60"/>
      <c r="AH140" s="60"/>
    </row>
    <row r="141" spans="4:34" hidden="1" x14ac:dyDescent="0.25">
      <c r="D141"/>
      <c r="E141" s="20"/>
      <c r="F141" s="20"/>
      <c r="G141" s="20"/>
      <c r="H141" s="20"/>
      <c r="I141" s="20"/>
      <c r="J141" s="20"/>
      <c r="K141" s="20"/>
      <c r="L141" s="20"/>
      <c r="M141" s="20"/>
      <c r="N141" s="20"/>
      <c r="O141" s="20"/>
      <c r="P141" s="20"/>
      <c r="Q141"/>
      <c r="R141" s="20"/>
      <c r="S141" s="20"/>
    </row>
    <row r="142" spans="4:34" hidden="1" x14ac:dyDescent="0.25">
      <c r="D142" t="s">
        <v>250</v>
      </c>
      <c r="E142" s="20"/>
      <c r="F142" s="20"/>
      <c r="G142" s="20"/>
      <c r="H142" s="20"/>
      <c r="I142" s="20"/>
      <c r="J142" s="20"/>
      <c r="K142" s="20"/>
      <c r="L142" s="20"/>
      <c r="M142" s="20"/>
      <c r="N142" s="20"/>
      <c r="O142" s="20"/>
      <c r="P142" s="20"/>
      <c r="Q142" s="2" t="s">
        <v>588</v>
      </c>
      <c r="R142" s="20"/>
      <c r="S142" s="20"/>
    </row>
    <row r="143" spans="4:34" hidden="1" x14ac:dyDescent="0.25">
      <c r="D143"/>
      <c r="E143" s="20"/>
      <c r="F143" s="20"/>
      <c r="G143" s="20"/>
      <c r="H143" s="20"/>
      <c r="I143" s="20"/>
      <c r="J143" s="20"/>
      <c r="K143" s="20"/>
      <c r="L143" s="20"/>
      <c r="M143" s="20"/>
      <c r="N143" s="20"/>
      <c r="O143" s="20"/>
      <c r="P143" s="20"/>
      <c r="Q143"/>
      <c r="R143" s="20"/>
      <c r="S143" s="20"/>
    </row>
    <row r="144" spans="4:34" hidden="1" x14ac:dyDescent="0.25">
      <c r="D144" t="s">
        <v>251</v>
      </c>
      <c r="E144" s="20"/>
      <c r="F144" s="20"/>
      <c r="G144" s="20"/>
      <c r="H144" s="20"/>
      <c r="I144" s="20"/>
      <c r="J144" s="20"/>
      <c r="K144" s="20"/>
      <c r="L144" s="20"/>
      <c r="M144" s="20"/>
      <c r="N144" s="20"/>
      <c r="O144" s="20"/>
      <c r="P144" s="20"/>
      <c r="Q144" t="s">
        <v>252</v>
      </c>
      <c r="R144" s="20"/>
      <c r="S144" s="20"/>
    </row>
    <row r="145" spans="4:41" hidden="1" x14ac:dyDescent="0.25"/>
    <row r="146" spans="4:41" hidden="1" x14ac:dyDescent="0.25">
      <c r="D146"/>
      <c r="E146" s="2" t="s">
        <v>590</v>
      </c>
      <c r="F146"/>
      <c r="G146"/>
      <c r="H146"/>
      <c r="I146"/>
      <c r="J146"/>
      <c r="K146"/>
      <c r="L146"/>
      <c r="M146"/>
      <c r="N146"/>
      <c r="O146"/>
      <c r="P146" s="20"/>
      <c r="Q146" s="2" t="s">
        <v>259</v>
      </c>
      <c r="R146" s="20"/>
      <c r="S146" s="20"/>
      <c r="AO146" s="29" t="s">
        <v>22</v>
      </c>
    </row>
    <row r="147" spans="4:41" hidden="1" x14ac:dyDescent="0.25">
      <c r="D147" s="131" t="s">
        <v>219</v>
      </c>
      <c r="E147"/>
      <c r="F147"/>
      <c r="G147" s="2"/>
      <c r="H147"/>
      <c r="I147"/>
      <c r="J147"/>
      <c r="K147"/>
      <c r="L147"/>
      <c r="M147"/>
      <c r="N147"/>
      <c r="O147"/>
      <c r="P147" s="20"/>
      <c r="Q147" s="131" t="s">
        <v>262</v>
      </c>
      <c r="R147" s="20"/>
      <c r="S147" s="20"/>
    </row>
    <row r="148" spans="4:41" hidden="1" x14ac:dyDescent="0.25">
      <c r="D148" t="s">
        <v>246</v>
      </c>
      <c r="E148"/>
      <c r="F148"/>
      <c r="G148"/>
      <c r="H148"/>
      <c r="I148"/>
      <c r="J148"/>
      <c r="K148"/>
      <c r="L148"/>
      <c r="M148"/>
      <c r="N148"/>
      <c r="O148"/>
      <c r="P148" s="20"/>
      <c r="Q148" s="2" t="s">
        <v>332</v>
      </c>
      <c r="R148" s="20"/>
      <c r="S148" s="20"/>
    </row>
    <row r="149" spans="4:41" hidden="1" x14ac:dyDescent="0.25">
      <c r="D149"/>
      <c r="E149"/>
      <c r="F149"/>
      <c r="G149"/>
      <c r="H149"/>
      <c r="I149"/>
      <c r="J149"/>
      <c r="K149"/>
      <c r="L149"/>
      <c r="M149"/>
      <c r="N149"/>
      <c r="O149"/>
      <c r="P149" s="20"/>
      <c r="Q149"/>
      <c r="R149" s="20"/>
      <c r="S149" s="20"/>
    </row>
    <row r="150" spans="4:41" hidden="1" x14ac:dyDescent="0.25">
      <c r="D150" t="s">
        <v>248</v>
      </c>
      <c r="E150" s="20"/>
      <c r="F150" s="20"/>
      <c r="G150" s="20"/>
      <c r="H150" s="20"/>
      <c r="I150" s="20"/>
      <c r="J150" s="20"/>
      <c r="K150" s="20"/>
      <c r="L150" s="20"/>
      <c r="M150" s="20"/>
      <c r="N150" s="20"/>
      <c r="O150" s="20"/>
      <c r="P150" s="20"/>
      <c r="Q150" s="2" t="s">
        <v>333</v>
      </c>
      <c r="R150" s="20"/>
      <c r="S150" s="20"/>
    </row>
    <row r="151" spans="4:41" hidden="1" x14ac:dyDescent="0.25">
      <c r="D151"/>
      <c r="E151" s="20"/>
      <c r="F151" s="20"/>
      <c r="G151" s="20"/>
      <c r="H151" s="20"/>
      <c r="I151" s="20"/>
      <c r="J151" s="20"/>
      <c r="K151" s="20"/>
      <c r="L151" s="20"/>
      <c r="M151" s="20"/>
      <c r="N151" s="20"/>
      <c r="O151" s="20"/>
      <c r="P151" s="20"/>
      <c r="Q151"/>
      <c r="R151" s="20"/>
      <c r="S151" s="20"/>
    </row>
    <row r="152" spans="4:41" hidden="1" x14ac:dyDescent="0.25">
      <c r="D152" t="s">
        <v>250</v>
      </c>
      <c r="E152" s="20"/>
      <c r="F152" s="20"/>
      <c r="G152" s="20"/>
      <c r="H152" s="20"/>
      <c r="I152" s="20"/>
      <c r="J152" s="20"/>
      <c r="K152" s="20"/>
      <c r="L152" s="20"/>
      <c r="M152" s="20"/>
      <c r="N152" s="20"/>
      <c r="O152" s="20"/>
      <c r="P152" s="20"/>
      <c r="Q152" t="s">
        <v>588</v>
      </c>
      <c r="R152" s="20"/>
      <c r="S152" s="20"/>
    </row>
    <row r="153" spans="4:41" hidden="1" x14ac:dyDescent="0.25">
      <c r="D153"/>
      <c r="E153" s="20"/>
      <c r="F153" s="20"/>
      <c r="G153" s="20"/>
      <c r="H153" s="20"/>
      <c r="I153" s="20"/>
      <c r="J153" s="20"/>
      <c r="K153" s="20"/>
      <c r="L153" s="20"/>
      <c r="M153" s="20"/>
      <c r="N153" s="20"/>
      <c r="O153" s="20"/>
      <c r="P153" s="20"/>
      <c r="Q153"/>
      <c r="R153" s="20"/>
      <c r="S153" s="20"/>
    </row>
    <row r="154" spans="4:41" hidden="1" x14ac:dyDescent="0.25">
      <c r="D154" t="s">
        <v>251</v>
      </c>
      <c r="E154" s="20"/>
      <c r="F154" s="20"/>
      <c r="G154" s="20"/>
      <c r="H154" s="20"/>
      <c r="I154" s="20"/>
      <c r="J154" s="20"/>
      <c r="K154" s="20"/>
      <c r="L154" s="20"/>
      <c r="M154" s="20"/>
      <c r="N154" s="20"/>
      <c r="O154" s="20"/>
      <c r="P154" s="20"/>
      <c r="Q154" t="s">
        <v>252</v>
      </c>
      <c r="R154" s="20"/>
      <c r="S154" s="20"/>
    </row>
    <row r="155" spans="4:41" hidden="1" x14ac:dyDescent="0.25"/>
    <row r="156" spans="4:41" hidden="1" x14ac:dyDescent="0.25">
      <c r="E156" s="29" t="s">
        <v>590</v>
      </c>
      <c r="Q156" s="29" t="s">
        <v>259</v>
      </c>
    </row>
    <row r="158" spans="4:41" x14ac:dyDescent="0.25">
      <c r="D158"/>
      <c r="E158"/>
      <c r="F158"/>
      <c r="G158"/>
      <c r="H158"/>
      <c r="I158"/>
      <c r="J158"/>
      <c r="K158"/>
      <c r="L158"/>
      <c r="M158"/>
      <c r="N158"/>
      <c r="O158"/>
      <c r="P158" s="20"/>
      <c r="Q158"/>
      <c r="R158" s="20"/>
      <c r="S158" s="20"/>
    </row>
    <row r="159" spans="4:41" x14ac:dyDescent="0.25">
      <c r="D159"/>
      <c r="E159"/>
      <c r="F159"/>
      <c r="G159"/>
      <c r="H159"/>
      <c r="I159"/>
      <c r="J159"/>
      <c r="K159"/>
      <c r="L159"/>
      <c r="M159"/>
      <c r="N159"/>
      <c r="O159"/>
      <c r="P159" s="20"/>
      <c r="Q159"/>
      <c r="R159" s="20"/>
      <c r="S159" s="20"/>
    </row>
    <row r="160" spans="4:41" x14ac:dyDescent="0.25">
      <c r="D160"/>
      <c r="E160"/>
      <c r="F160"/>
      <c r="G160"/>
      <c r="H160"/>
      <c r="I160"/>
      <c r="J160"/>
      <c r="K160"/>
      <c r="L160"/>
      <c r="M160"/>
      <c r="N160"/>
      <c r="O160"/>
      <c r="P160" s="20"/>
      <c r="Q160"/>
      <c r="R160" s="20"/>
      <c r="S160" s="20"/>
    </row>
    <row r="161" spans="4:19" x14ac:dyDescent="0.25">
      <c r="D161"/>
      <c r="E161"/>
      <c r="F161"/>
      <c r="G161"/>
      <c r="H161"/>
      <c r="I161"/>
      <c r="J161"/>
      <c r="K161"/>
      <c r="L161"/>
      <c r="M161"/>
      <c r="N161"/>
      <c r="O161"/>
      <c r="P161" s="20"/>
      <c r="Q161"/>
      <c r="R161" s="20"/>
      <c r="S161" s="20"/>
    </row>
    <row r="171" spans="4:19" x14ac:dyDescent="0.25">
      <c r="D171" s="20"/>
      <c r="E171" s="20"/>
      <c r="F171" s="20"/>
      <c r="G171" s="20"/>
      <c r="H171" s="20"/>
      <c r="I171" s="20"/>
      <c r="J171" s="20"/>
      <c r="K171" s="20"/>
      <c r="L171" s="20"/>
      <c r="M171" s="20"/>
      <c r="N171" s="20"/>
      <c r="O171" s="20"/>
      <c r="P171" s="20"/>
      <c r="Q171" s="20"/>
      <c r="R171" s="20"/>
      <c r="S171" s="20"/>
    </row>
    <row r="172" spans="4:19" x14ac:dyDescent="0.25">
      <c r="D172" s="20"/>
      <c r="E172" s="20"/>
      <c r="F172" s="20"/>
      <c r="G172" s="20"/>
      <c r="H172" s="20"/>
      <c r="I172" s="20"/>
      <c r="J172" s="20"/>
      <c r="K172" s="20"/>
      <c r="L172" s="20"/>
      <c r="M172" s="20"/>
      <c r="N172" s="20"/>
      <c r="O172" s="20"/>
      <c r="P172" s="20"/>
      <c r="Q172" s="20"/>
      <c r="R172" s="20"/>
      <c r="S172" s="20"/>
    </row>
    <row r="183" spans="4:19" x14ac:dyDescent="0.25">
      <c r="D183"/>
      <c r="E183"/>
      <c r="F183"/>
      <c r="G183"/>
      <c r="H183"/>
      <c r="I183"/>
      <c r="J183"/>
      <c r="K183"/>
      <c r="L183"/>
      <c r="M183"/>
      <c r="N183"/>
      <c r="O183"/>
      <c r="P183" s="20"/>
      <c r="Q183"/>
      <c r="R183" s="20"/>
      <c r="S183" s="20"/>
    </row>
    <row r="184" spans="4:19" x14ac:dyDescent="0.25">
      <c r="D184"/>
      <c r="E184"/>
      <c r="F184"/>
      <c r="G184"/>
      <c r="H184"/>
      <c r="I184"/>
      <c r="J184"/>
      <c r="K184"/>
      <c r="L184"/>
      <c r="M184"/>
      <c r="N184"/>
      <c r="O184"/>
      <c r="P184" s="20"/>
      <c r="Q184"/>
      <c r="R184" s="20"/>
      <c r="S184" s="20"/>
    </row>
    <row r="185" spans="4:19" x14ac:dyDescent="0.25">
      <c r="D185"/>
      <c r="E185"/>
      <c r="F185"/>
      <c r="G185"/>
      <c r="H185"/>
      <c r="I185"/>
      <c r="J185"/>
      <c r="K185"/>
      <c r="L185"/>
      <c r="M185"/>
      <c r="N185"/>
      <c r="O185"/>
      <c r="P185" s="20"/>
      <c r="Q185"/>
      <c r="R185" s="20"/>
      <c r="S185" s="20"/>
    </row>
    <row r="186" spans="4:19" x14ac:dyDescent="0.25">
      <c r="D186"/>
      <c r="E186"/>
      <c r="F186"/>
      <c r="G186"/>
      <c r="H186"/>
      <c r="I186"/>
      <c r="J186"/>
      <c r="K186"/>
      <c r="L186"/>
      <c r="M186"/>
      <c r="N186"/>
      <c r="O186"/>
      <c r="P186" s="20"/>
      <c r="Q186" s="2"/>
      <c r="R186" s="20"/>
      <c r="S186" s="20"/>
    </row>
    <row r="187" spans="4:19" x14ac:dyDescent="0.25">
      <c r="D187"/>
      <c r="E187"/>
      <c r="F187"/>
      <c r="G187"/>
      <c r="H187"/>
      <c r="I187"/>
      <c r="J187"/>
      <c r="K187"/>
      <c r="L187"/>
      <c r="M187"/>
      <c r="N187"/>
      <c r="O187"/>
      <c r="P187" s="20"/>
      <c r="Q187"/>
      <c r="R187" s="20"/>
      <c r="S187" s="20"/>
    </row>
    <row r="188" spans="4:19" x14ac:dyDescent="0.25">
      <c r="D188"/>
      <c r="E188"/>
      <c r="F188"/>
      <c r="G188"/>
      <c r="H188"/>
      <c r="I188"/>
      <c r="J188"/>
      <c r="K188"/>
      <c r="L188"/>
      <c r="M188"/>
      <c r="N188"/>
      <c r="O188"/>
      <c r="P188" s="20"/>
      <c r="Q188"/>
      <c r="R188" s="20"/>
      <c r="S188" s="20"/>
    </row>
    <row r="189" spans="4:19" x14ac:dyDescent="0.25">
      <c r="D189"/>
      <c r="E189"/>
      <c r="F189"/>
      <c r="G189"/>
      <c r="H189"/>
      <c r="I189"/>
      <c r="J189"/>
      <c r="K189"/>
      <c r="L189"/>
      <c r="M189"/>
      <c r="N189"/>
      <c r="O189"/>
      <c r="P189" s="20"/>
      <c r="Q189"/>
      <c r="R189" s="20"/>
      <c r="S189" s="20"/>
    </row>
    <row r="190" spans="4:19" x14ac:dyDescent="0.25">
      <c r="D190"/>
      <c r="E190"/>
      <c r="F190"/>
      <c r="G190"/>
      <c r="H190"/>
      <c r="I190"/>
      <c r="J190"/>
      <c r="K190"/>
      <c r="L190"/>
      <c r="M190"/>
      <c r="N190"/>
      <c r="O190"/>
      <c r="P190" s="20"/>
      <c r="Q190"/>
      <c r="R190" s="20"/>
      <c r="S190" s="20"/>
    </row>
    <row r="191" spans="4:19" x14ac:dyDescent="0.25">
      <c r="D191"/>
      <c r="E191"/>
      <c r="F191"/>
      <c r="G191"/>
      <c r="H191"/>
      <c r="I191"/>
      <c r="J191"/>
      <c r="K191"/>
      <c r="L191"/>
      <c r="M191"/>
      <c r="N191"/>
      <c r="O191"/>
      <c r="P191" s="20"/>
      <c r="Q191"/>
      <c r="R191" s="20"/>
      <c r="S191" s="20"/>
    </row>
    <row r="192" spans="4:19" x14ac:dyDescent="0.25">
      <c r="D192"/>
      <c r="E192"/>
      <c r="F192"/>
      <c r="G192"/>
      <c r="H192"/>
      <c r="I192"/>
      <c r="J192"/>
      <c r="K192"/>
      <c r="L192"/>
      <c r="M192"/>
      <c r="N192"/>
      <c r="O192"/>
      <c r="P192" s="20"/>
      <c r="Q192"/>
      <c r="R192" s="20"/>
      <c r="S192" s="20"/>
    </row>
    <row r="193" spans="4:19" x14ac:dyDescent="0.25">
      <c r="D193"/>
      <c r="E193"/>
      <c r="F193"/>
      <c r="G193"/>
      <c r="H193"/>
      <c r="I193"/>
      <c r="J193"/>
      <c r="K193"/>
      <c r="L193"/>
      <c r="M193"/>
      <c r="N193"/>
      <c r="O193"/>
      <c r="P193" s="20"/>
      <c r="Q193"/>
      <c r="R193" s="20"/>
      <c r="S193" s="20"/>
    </row>
    <row r="194" spans="4:19" x14ac:dyDescent="0.25">
      <c r="D194"/>
      <c r="E194"/>
      <c r="F194"/>
      <c r="G194"/>
      <c r="H194"/>
      <c r="I194"/>
      <c r="J194"/>
      <c r="K194"/>
      <c r="L194"/>
      <c r="M194"/>
      <c r="N194"/>
      <c r="O194"/>
      <c r="P194" s="20"/>
      <c r="Q194"/>
      <c r="R194" s="20"/>
      <c r="S194" s="20"/>
    </row>
    <row r="195" spans="4:19" x14ac:dyDescent="0.25">
      <c r="D195"/>
      <c r="E195"/>
      <c r="F195"/>
      <c r="G195"/>
      <c r="H195"/>
      <c r="I195"/>
      <c r="J195"/>
      <c r="K195"/>
      <c r="L195"/>
      <c r="M195"/>
      <c r="N195"/>
      <c r="O195"/>
      <c r="P195" s="20"/>
      <c r="Q195"/>
      <c r="R195" s="20"/>
      <c r="S195" s="20"/>
    </row>
  </sheetData>
  <sheetProtection formatCells="0" formatColumns="0" formatRows="0" selectLockedCells="1"/>
  <mergeCells count="78">
    <mergeCell ref="V65:AH65"/>
    <mergeCell ref="D26:J27"/>
    <mergeCell ref="K25:U27"/>
    <mergeCell ref="V25:Y27"/>
    <mergeCell ref="D25:J25"/>
    <mergeCell ref="I49:L49"/>
    <mergeCell ref="D28:J28"/>
    <mergeCell ref="D29:J30"/>
    <mergeCell ref="F37:U38"/>
    <mergeCell ref="I47:L47"/>
    <mergeCell ref="P45:X45"/>
    <mergeCell ref="D31:AI31"/>
    <mergeCell ref="K28:U30"/>
    <mergeCell ref="V28:Y30"/>
    <mergeCell ref="Z28:AI30"/>
    <mergeCell ref="Y45:AH45"/>
    <mergeCell ref="D95:E95"/>
    <mergeCell ref="D93:H93"/>
    <mergeCell ref="G94:H94"/>
    <mergeCell ref="J94:O94"/>
    <mergeCell ref="Q94:R94"/>
    <mergeCell ref="AB94:AC94"/>
    <mergeCell ref="AA61:AH61"/>
    <mergeCell ref="E45:O45"/>
    <mergeCell ref="E47:H48"/>
    <mergeCell ref="J61:T61"/>
    <mergeCell ref="T94:Z94"/>
    <mergeCell ref="Q47:W48"/>
    <mergeCell ref="Z47:AG47"/>
    <mergeCell ref="J62:T62"/>
    <mergeCell ref="J65:T65"/>
    <mergeCell ref="Z49:AH50"/>
    <mergeCell ref="D57:AI57"/>
    <mergeCell ref="J63:T63"/>
    <mergeCell ref="E55:AH56"/>
    <mergeCell ref="J60:T60"/>
    <mergeCell ref="Q51:S51"/>
    <mergeCell ref="A3:B5"/>
    <mergeCell ref="P9:X9"/>
    <mergeCell ref="I2:AE4"/>
    <mergeCell ref="D5:AI5"/>
    <mergeCell ref="D6:AI6"/>
    <mergeCell ref="D2:G4"/>
    <mergeCell ref="AF4:AI4"/>
    <mergeCell ref="AF3:AI3"/>
    <mergeCell ref="AF2:AI2"/>
    <mergeCell ref="G9:O9"/>
    <mergeCell ref="P8:X8"/>
    <mergeCell ref="Y8:AE8"/>
    <mergeCell ref="Y9:AE9"/>
    <mergeCell ref="G8:O8"/>
    <mergeCell ref="V12:AH12"/>
    <mergeCell ref="V61:Z61"/>
    <mergeCell ref="AM50:AT50"/>
    <mergeCell ref="AA59:AH60"/>
    <mergeCell ref="V59:Z60"/>
    <mergeCell ref="Z25:AI27"/>
    <mergeCell ref="Z21:AI22"/>
    <mergeCell ref="D19:AI19"/>
    <mergeCell ref="D20:J20"/>
    <mergeCell ref="K20:U20"/>
    <mergeCell ref="V20:Y20"/>
    <mergeCell ref="Z20:AI20"/>
    <mergeCell ref="V21:Y22"/>
    <mergeCell ref="K23:U24"/>
    <mergeCell ref="V23:Y24"/>
    <mergeCell ref="Z23:AI24"/>
    <mergeCell ref="AA63:AH64"/>
    <mergeCell ref="V62:Z62"/>
    <mergeCell ref="T51:W51"/>
    <mergeCell ref="J64:T64"/>
    <mergeCell ref="V15:AH15"/>
    <mergeCell ref="D21:J21"/>
    <mergeCell ref="D22:J22"/>
    <mergeCell ref="K21:U22"/>
    <mergeCell ref="D23:J23"/>
    <mergeCell ref="D24:J24"/>
    <mergeCell ref="AA62:AH62"/>
  </mergeCells>
  <dataValidations disablePrompts="1" count="2">
    <dataValidation type="list" allowBlank="1" showInputMessage="1" showErrorMessage="1" sqref="P9" xr:uid="{00000000-0002-0000-0400-000000000000}">
      <formula1>$E$110:$E$114</formula1>
    </dataValidation>
    <dataValidation type="list" allowBlank="1" showInputMessage="1" showErrorMessage="1" sqref="V12:AH12" xr:uid="{00000000-0002-0000-0400-000001000000}">
      <formula1>$D$122:$D$124</formula1>
    </dataValidation>
  </dataValidations>
  <printOptions horizontalCentered="1" verticalCentered="1"/>
  <pageMargins left="0.5" right="0.5" top="0.4" bottom="0.35" header="0" footer="0"/>
  <pageSetup scale="9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4232" r:id="rId4" name="Check Box 24">
              <controlPr defaultSize="0" autoFill="0" autoLine="0" autoPict="0">
                <anchor moveWithCells="1">
                  <from>
                    <xdr:col>4</xdr:col>
                    <xdr:colOff>30480</xdr:colOff>
                    <xdr:row>39</xdr:row>
                    <xdr:rowOff>7620</xdr:rowOff>
                  </from>
                  <to>
                    <xdr:col>5</xdr:col>
                    <xdr:colOff>7620</xdr:colOff>
                    <xdr:row>40</xdr:row>
                    <xdr:rowOff>0</xdr:rowOff>
                  </to>
                </anchor>
              </controlPr>
            </control>
          </mc:Choice>
        </mc:AlternateContent>
        <mc:AlternateContent xmlns:mc="http://schemas.openxmlformats.org/markup-compatibility/2006">
          <mc:Choice Requires="x14">
            <control shapeId="94233" r:id="rId5" name="Check Box 25">
              <controlPr defaultSize="0" autoFill="0" autoLine="0" autoPict="0">
                <anchor moveWithCells="1">
                  <from>
                    <xdr:col>4</xdr:col>
                    <xdr:colOff>30480</xdr:colOff>
                    <xdr:row>39</xdr:row>
                    <xdr:rowOff>182880</xdr:rowOff>
                  </from>
                  <to>
                    <xdr:col>5</xdr:col>
                    <xdr:colOff>7620</xdr:colOff>
                    <xdr:row>41</xdr:row>
                    <xdr:rowOff>22860</xdr:rowOff>
                  </to>
                </anchor>
              </controlPr>
            </control>
          </mc:Choice>
        </mc:AlternateContent>
        <mc:AlternateContent xmlns:mc="http://schemas.openxmlformats.org/markup-compatibility/2006">
          <mc:Choice Requires="x14">
            <control shapeId="94236" r:id="rId6" name="Check Box 28">
              <controlPr defaultSize="0" autoFill="0" autoLine="0" autoPict="0">
                <anchor moveWithCells="1">
                  <from>
                    <xdr:col>12</xdr:col>
                    <xdr:colOff>60960</xdr:colOff>
                    <xdr:row>42</xdr:row>
                    <xdr:rowOff>7620</xdr:rowOff>
                  </from>
                  <to>
                    <xdr:col>17</xdr:col>
                    <xdr:colOff>76200</xdr:colOff>
                    <xdr:row>43</xdr:row>
                    <xdr:rowOff>22860</xdr:rowOff>
                  </to>
                </anchor>
              </controlPr>
            </control>
          </mc:Choice>
        </mc:AlternateContent>
        <mc:AlternateContent xmlns:mc="http://schemas.openxmlformats.org/markup-compatibility/2006">
          <mc:Choice Requires="x14">
            <control shapeId="94238" r:id="rId7" name="Check Box 30">
              <controlPr defaultSize="0" autoFill="0" autoLine="0" autoPict="0">
                <anchor moveWithCells="1">
                  <from>
                    <xdr:col>22</xdr:col>
                    <xdr:colOff>38100</xdr:colOff>
                    <xdr:row>41</xdr:row>
                    <xdr:rowOff>68580</xdr:rowOff>
                  </from>
                  <to>
                    <xdr:col>26</xdr:col>
                    <xdr:colOff>144780</xdr:colOff>
                    <xdr:row>43</xdr:row>
                    <xdr:rowOff>22860</xdr:rowOff>
                  </to>
                </anchor>
              </controlPr>
            </control>
          </mc:Choice>
        </mc:AlternateContent>
        <mc:AlternateContent xmlns:mc="http://schemas.openxmlformats.org/markup-compatibility/2006">
          <mc:Choice Requires="x14">
            <control shapeId="94242" r:id="rId8" name="Check Box 34">
              <controlPr defaultSize="0" autoFill="0" autoLine="0" autoPict="0">
                <anchor moveWithCells="1">
                  <from>
                    <xdr:col>12</xdr:col>
                    <xdr:colOff>38100</xdr:colOff>
                    <xdr:row>47</xdr:row>
                    <xdr:rowOff>152400</xdr:rowOff>
                  </from>
                  <to>
                    <xdr:col>13</xdr:col>
                    <xdr:colOff>45720</xdr:colOff>
                    <xdr:row>49</xdr:row>
                    <xdr:rowOff>7620</xdr:rowOff>
                  </to>
                </anchor>
              </controlPr>
            </control>
          </mc:Choice>
        </mc:AlternateContent>
        <mc:AlternateContent xmlns:mc="http://schemas.openxmlformats.org/markup-compatibility/2006">
          <mc:Choice Requires="x14">
            <control shapeId="94243" r:id="rId9" name="Check Box 35">
              <controlPr defaultSize="0" autoFill="0" autoLine="0" autoPict="0">
                <anchor moveWithCells="1">
                  <from>
                    <xdr:col>12</xdr:col>
                    <xdr:colOff>38100</xdr:colOff>
                    <xdr:row>48</xdr:row>
                    <xdr:rowOff>152400</xdr:rowOff>
                  </from>
                  <to>
                    <xdr:col>13</xdr:col>
                    <xdr:colOff>45720</xdr:colOff>
                    <xdr:row>50</xdr:row>
                    <xdr:rowOff>22860</xdr:rowOff>
                  </to>
                </anchor>
              </controlPr>
            </control>
          </mc:Choice>
        </mc:AlternateContent>
        <mc:AlternateContent xmlns:mc="http://schemas.openxmlformats.org/markup-compatibility/2006">
          <mc:Choice Requires="x14">
            <control shapeId="94244" r:id="rId10" name="Check Box 36">
              <controlPr defaultSize="0" autoFill="0" autoLine="0" autoPict="0">
                <anchor moveWithCells="1">
                  <from>
                    <xdr:col>15</xdr:col>
                    <xdr:colOff>0</xdr:colOff>
                    <xdr:row>46</xdr:row>
                    <xdr:rowOff>76200</xdr:rowOff>
                  </from>
                  <to>
                    <xdr:col>16</xdr:col>
                    <xdr:colOff>99060</xdr:colOff>
                    <xdr:row>47</xdr:row>
                    <xdr:rowOff>83820</xdr:rowOff>
                  </to>
                </anchor>
              </controlPr>
            </control>
          </mc:Choice>
        </mc:AlternateContent>
        <mc:AlternateContent xmlns:mc="http://schemas.openxmlformats.org/markup-compatibility/2006">
          <mc:Choice Requires="x14">
            <control shapeId="94246" r:id="rId11" name="Check Box 38">
              <controlPr defaultSize="0" autoFill="0" autoLine="0" autoPict="0">
                <anchor moveWithCells="1">
                  <from>
                    <xdr:col>15</xdr:col>
                    <xdr:colOff>0</xdr:colOff>
                    <xdr:row>48</xdr:row>
                    <xdr:rowOff>152400</xdr:rowOff>
                  </from>
                  <to>
                    <xdr:col>21</xdr:col>
                    <xdr:colOff>137160</xdr:colOff>
                    <xdr:row>50</xdr:row>
                    <xdr:rowOff>22860</xdr:rowOff>
                  </to>
                </anchor>
              </controlPr>
            </control>
          </mc:Choice>
        </mc:AlternateContent>
        <mc:AlternateContent xmlns:mc="http://schemas.openxmlformats.org/markup-compatibility/2006">
          <mc:Choice Requires="x14">
            <control shapeId="94247" r:id="rId12" name="Check Box 39">
              <controlPr locked="0" defaultSize="0" autoFill="0" autoLine="0" autoPict="0">
                <anchor moveWithCells="1">
                  <from>
                    <xdr:col>4</xdr:col>
                    <xdr:colOff>137160</xdr:colOff>
                    <xdr:row>50</xdr:row>
                    <xdr:rowOff>38100</xdr:rowOff>
                  </from>
                  <to>
                    <xdr:col>8</xdr:col>
                    <xdr:colOff>22860</xdr:colOff>
                    <xdr:row>51</xdr:row>
                    <xdr:rowOff>76200</xdr:rowOff>
                  </to>
                </anchor>
              </controlPr>
            </control>
          </mc:Choice>
        </mc:AlternateContent>
        <mc:AlternateContent xmlns:mc="http://schemas.openxmlformats.org/markup-compatibility/2006">
          <mc:Choice Requires="x14">
            <control shapeId="94248" r:id="rId13" name="Check Box 40">
              <controlPr defaultSize="0" autoFill="0" autoLine="0" autoPict="0">
                <anchor moveWithCells="1">
                  <from>
                    <xdr:col>24</xdr:col>
                    <xdr:colOff>22860</xdr:colOff>
                    <xdr:row>46</xdr:row>
                    <xdr:rowOff>152400</xdr:rowOff>
                  </from>
                  <to>
                    <xdr:col>28</xdr:col>
                    <xdr:colOff>198120</xdr:colOff>
                    <xdr:row>48</xdr:row>
                    <xdr:rowOff>7620</xdr:rowOff>
                  </to>
                </anchor>
              </controlPr>
            </control>
          </mc:Choice>
        </mc:AlternateContent>
        <mc:AlternateContent xmlns:mc="http://schemas.openxmlformats.org/markup-compatibility/2006">
          <mc:Choice Requires="x14">
            <control shapeId="94249" r:id="rId14" name="Check Box 41">
              <controlPr defaultSize="0" autoFill="0" autoLine="0" autoPict="0">
                <anchor moveWithCells="1">
                  <from>
                    <xdr:col>24</xdr:col>
                    <xdr:colOff>15240</xdr:colOff>
                    <xdr:row>48</xdr:row>
                    <xdr:rowOff>60960</xdr:rowOff>
                  </from>
                  <to>
                    <xdr:col>25</xdr:col>
                    <xdr:colOff>76200</xdr:colOff>
                    <xdr:row>49</xdr:row>
                    <xdr:rowOff>38100</xdr:rowOff>
                  </to>
                </anchor>
              </controlPr>
            </control>
          </mc:Choice>
        </mc:AlternateContent>
        <mc:AlternateContent xmlns:mc="http://schemas.openxmlformats.org/markup-compatibility/2006">
          <mc:Choice Requires="x14">
            <control shapeId="94250" r:id="rId15" name="Check Box 42">
              <controlPr defaultSize="0" autoFill="0" autoLine="0" autoPict="0">
                <anchor moveWithCells="1">
                  <from>
                    <xdr:col>24</xdr:col>
                    <xdr:colOff>22860</xdr:colOff>
                    <xdr:row>49</xdr:row>
                    <xdr:rowOff>144780</xdr:rowOff>
                  </from>
                  <to>
                    <xdr:col>25</xdr:col>
                    <xdr:colOff>7620</xdr:colOff>
                    <xdr:row>51</xdr:row>
                    <xdr:rowOff>7620</xdr:rowOff>
                  </to>
                </anchor>
              </controlPr>
            </control>
          </mc:Choice>
        </mc:AlternateContent>
        <mc:AlternateContent xmlns:mc="http://schemas.openxmlformats.org/markup-compatibility/2006">
          <mc:Choice Requires="x14">
            <control shapeId="94251" r:id="rId16" name="Check Box 43">
              <controlPr locked="0" defaultSize="0" autoFill="0" autoLine="0" autoPict="0">
                <anchor moveWithCells="1">
                  <from>
                    <xdr:col>9</xdr:col>
                    <xdr:colOff>137160</xdr:colOff>
                    <xdr:row>50</xdr:row>
                    <xdr:rowOff>38100</xdr:rowOff>
                  </from>
                  <to>
                    <xdr:col>13</xdr:col>
                    <xdr:colOff>152400</xdr:colOff>
                    <xdr:row>51</xdr:row>
                    <xdr:rowOff>76200</xdr:rowOff>
                  </to>
                </anchor>
              </controlPr>
            </control>
          </mc:Choice>
        </mc:AlternateContent>
        <mc:AlternateContent xmlns:mc="http://schemas.openxmlformats.org/markup-compatibility/2006">
          <mc:Choice Requires="x14">
            <control shapeId="94301" r:id="rId17" name="Check Box 93">
              <controlPr defaultSize="0" autoFill="0" autoLine="0" autoPict="0">
                <anchor moveWithCells="1">
                  <from>
                    <xdr:col>25</xdr:col>
                    <xdr:colOff>7620</xdr:colOff>
                    <xdr:row>20</xdr:row>
                    <xdr:rowOff>38100</xdr:rowOff>
                  </from>
                  <to>
                    <xdr:col>29</xdr:col>
                    <xdr:colOff>190500</xdr:colOff>
                    <xdr:row>21</xdr:row>
                    <xdr:rowOff>76200</xdr:rowOff>
                  </to>
                </anchor>
              </controlPr>
            </control>
          </mc:Choice>
        </mc:AlternateContent>
        <mc:AlternateContent xmlns:mc="http://schemas.openxmlformats.org/markup-compatibility/2006">
          <mc:Choice Requires="x14">
            <control shapeId="94302" r:id="rId18" name="Check Box 94">
              <controlPr defaultSize="0" autoFill="0" autoLine="0" autoPict="0" macro="[0]!ShowMessage_NotAsSpecified">
                <anchor moveWithCells="1">
                  <from>
                    <xdr:col>25</xdr:col>
                    <xdr:colOff>7620</xdr:colOff>
                    <xdr:row>21</xdr:row>
                    <xdr:rowOff>22860</xdr:rowOff>
                  </from>
                  <to>
                    <xdr:col>29</xdr:col>
                    <xdr:colOff>190500</xdr:colOff>
                    <xdr:row>21</xdr:row>
                    <xdr:rowOff>236220</xdr:rowOff>
                  </to>
                </anchor>
              </controlPr>
            </control>
          </mc:Choice>
        </mc:AlternateContent>
        <mc:AlternateContent xmlns:mc="http://schemas.openxmlformats.org/markup-compatibility/2006">
          <mc:Choice Requires="x14">
            <control shapeId="94304" r:id="rId19" name="Check Box 96">
              <controlPr defaultSize="0" autoFill="0" autoLine="0" autoPict="0" macro="[0]!ShowMessage_NotAsSpecified">
                <anchor moveWithCells="1">
                  <from>
                    <xdr:col>29</xdr:col>
                    <xdr:colOff>137160</xdr:colOff>
                    <xdr:row>20</xdr:row>
                    <xdr:rowOff>38100</xdr:rowOff>
                  </from>
                  <to>
                    <xdr:col>34</xdr:col>
                    <xdr:colOff>106680</xdr:colOff>
                    <xdr:row>21</xdr:row>
                    <xdr:rowOff>76200</xdr:rowOff>
                  </to>
                </anchor>
              </controlPr>
            </control>
          </mc:Choice>
        </mc:AlternateContent>
        <mc:AlternateContent xmlns:mc="http://schemas.openxmlformats.org/markup-compatibility/2006">
          <mc:Choice Requires="x14">
            <control shapeId="94305" r:id="rId20" name="Check Box 97">
              <controlPr defaultSize="0" autoFill="0" autoLine="0" autoPict="0" macro="[0]!ShowMessage_NotAsSpecified">
                <anchor moveWithCells="1">
                  <from>
                    <xdr:col>29</xdr:col>
                    <xdr:colOff>137160</xdr:colOff>
                    <xdr:row>21</xdr:row>
                    <xdr:rowOff>22860</xdr:rowOff>
                  </from>
                  <to>
                    <xdr:col>34</xdr:col>
                    <xdr:colOff>106680</xdr:colOff>
                    <xdr:row>21</xdr:row>
                    <xdr:rowOff>228600</xdr:rowOff>
                  </to>
                </anchor>
              </controlPr>
            </control>
          </mc:Choice>
        </mc:AlternateContent>
        <mc:AlternateContent xmlns:mc="http://schemas.openxmlformats.org/markup-compatibility/2006">
          <mc:Choice Requires="x14">
            <control shapeId="94310" r:id="rId21" name="Check Box 102">
              <controlPr defaultSize="0" autoFill="0" autoLine="0" autoPict="0" macro="[0]!ShowMessage_NotAsSpecified">
                <anchor moveWithCells="1">
                  <from>
                    <xdr:col>29</xdr:col>
                    <xdr:colOff>137160</xdr:colOff>
                    <xdr:row>24</xdr:row>
                    <xdr:rowOff>83820</xdr:rowOff>
                  </from>
                  <to>
                    <xdr:col>34</xdr:col>
                    <xdr:colOff>106680</xdr:colOff>
                    <xdr:row>25</xdr:row>
                    <xdr:rowOff>121920</xdr:rowOff>
                  </to>
                </anchor>
              </controlPr>
            </control>
          </mc:Choice>
        </mc:AlternateContent>
        <mc:AlternateContent xmlns:mc="http://schemas.openxmlformats.org/markup-compatibility/2006">
          <mc:Choice Requires="x14">
            <control shapeId="94311" r:id="rId22" name="Check Box 103">
              <controlPr defaultSize="0" autoFill="0" autoLine="0" autoPict="0" macro="[0]!ShowMessage_NotAsSpecified">
                <anchor moveWithCells="1">
                  <from>
                    <xdr:col>29</xdr:col>
                    <xdr:colOff>137160</xdr:colOff>
                    <xdr:row>25</xdr:row>
                    <xdr:rowOff>76200</xdr:rowOff>
                  </from>
                  <to>
                    <xdr:col>34</xdr:col>
                    <xdr:colOff>106680</xdr:colOff>
                    <xdr:row>26</xdr:row>
                    <xdr:rowOff>121920</xdr:rowOff>
                  </to>
                </anchor>
              </controlPr>
            </control>
          </mc:Choice>
        </mc:AlternateContent>
        <mc:AlternateContent xmlns:mc="http://schemas.openxmlformats.org/markup-compatibility/2006">
          <mc:Choice Requires="x14">
            <control shapeId="94316" r:id="rId23" name="Check Box 108">
              <controlPr defaultSize="0" autoFill="0" autoLine="0" autoPict="0" macro="[0]!ShowMessage_NotAsSpecified">
                <anchor moveWithCells="1">
                  <from>
                    <xdr:col>29</xdr:col>
                    <xdr:colOff>137160</xdr:colOff>
                    <xdr:row>27</xdr:row>
                    <xdr:rowOff>83820</xdr:rowOff>
                  </from>
                  <to>
                    <xdr:col>34</xdr:col>
                    <xdr:colOff>106680</xdr:colOff>
                    <xdr:row>28</xdr:row>
                    <xdr:rowOff>121920</xdr:rowOff>
                  </to>
                </anchor>
              </controlPr>
            </control>
          </mc:Choice>
        </mc:AlternateContent>
        <mc:AlternateContent xmlns:mc="http://schemas.openxmlformats.org/markup-compatibility/2006">
          <mc:Choice Requires="x14">
            <control shapeId="94317" r:id="rId24" name="Check Box 109">
              <controlPr defaultSize="0" autoFill="0" autoLine="0" autoPict="0" macro="[0]!ShowMessage_NotAsSpecified">
                <anchor moveWithCells="1">
                  <from>
                    <xdr:col>29</xdr:col>
                    <xdr:colOff>137160</xdr:colOff>
                    <xdr:row>28</xdr:row>
                    <xdr:rowOff>76200</xdr:rowOff>
                  </from>
                  <to>
                    <xdr:col>34</xdr:col>
                    <xdr:colOff>106680</xdr:colOff>
                    <xdr:row>29</xdr:row>
                    <xdr:rowOff>121920</xdr:rowOff>
                  </to>
                </anchor>
              </controlPr>
            </control>
          </mc:Choice>
        </mc:AlternateContent>
        <mc:AlternateContent xmlns:mc="http://schemas.openxmlformats.org/markup-compatibility/2006">
          <mc:Choice Requires="x14">
            <control shapeId="94364" r:id="rId25" name="Check Box 156">
              <controlPr locked="0" defaultSize="0" autoFill="0" autoLine="0" autoPict="0">
                <anchor moveWithCells="1">
                  <from>
                    <xdr:col>3</xdr:col>
                    <xdr:colOff>106680</xdr:colOff>
                    <xdr:row>11</xdr:row>
                    <xdr:rowOff>152400</xdr:rowOff>
                  </from>
                  <to>
                    <xdr:col>9</xdr:col>
                    <xdr:colOff>198120</xdr:colOff>
                    <xdr:row>13</xdr:row>
                    <xdr:rowOff>76200</xdr:rowOff>
                  </to>
                </anchor>
              </controlPr>
            </control>
          </mc:Choice>
        </mc:AlternateContent>
        <mc:AlternateContent xmlns:mc="http://schemas.openxmlformats.org/markup-compatibility/2006">
          <mc:Choice Requires="x14">
            <control shapeId="94367" r:id="rId26" name="Check Box 159">
              <controlPr locked="0" defaultSize="0" autoFill="0" autoLine="0" autoPict="0">
                <anchor moveWithCells="1">
                  <from>
                    <xdr:col>3</xdr:col>
                    <xdr:colOff>99060</xdr:colOff>
                    <xdr:row>15</xdr:row>
                    <xdr:rowOff>106680</xdr:rowOff>
                  </from>
                  <to>
                    <xdr:col>8</xdr:col>
                    <xdr:colOff>99060</xdr:colOff>
                    <xdr:row>16</xdr:row>
                    <xdr:rowOff>144780</xdr:rowOff>
                  </to>
                </anchor>
              </controlPr>
            </control>
          </mc:Choice>
        </mc:AlternateContent>
        <mc:AlternateContent xmlns:mc="http://schemas.openxmlformats.org/markup-compatibility/2006">
          <mc:Choice Requires="x14">
            <control shapeId="94387" r:id="rId27" name="Check Box 179">
              <controlPr locked="0" defaultSize="0" autoFill="0" autoLine="0" autoPict="0">
                <anchor moveWithCells="1">
                  <from>
                    <xdr:col>11</xdr:col>
                    <xdr:colOff>38100</xdr:colOff>
                    <xdr:row>15</xdr:row>
                    <xdr:rowOff>114300</xdr:rowOff>
                  </from>
                  <to>
                    <xdr:col>16</xdr:col>
                    <xdr:colOff>137160</xdr:colOff>
                    <xdr:row>16</xdr:row>
                    <xdr:rowOff>152400</xdr:rowOff>
                  </to>
                </anchor>
              </controlPr>
            </control>
          </mc:Choice>
        </mc:AlternateContent>
        <mc:AlternateContent xmlns:mc="http://schemas.openxmlformats.org/markup-compatibility/2006">
          <mc:Choice Requires="x14">
            <control shapeId="94390" r:id="rId28" name="Check Box 182">
              <controlPr locked="0" defaultSize="0" autoFill="0" autoLine="0" autoPict="0">
                <anchor moveWithCells="1">
                  <from>
                    <xdr:col>3</xdr:col>
                    <xdr:colOff>99060</xdr:colOff>
                    <xdr:row>13</xdr:row>
                    <xdr:rowOff>30480</xdr:rowOff>
                  </from>
                  <to>
                    <xdr:col>9</xdr:col>
                    <xdr:colOff>22860</xdr:colOff>
                    <xdr:row>14</xdr:row>
                    <xdr:rowOff>106680</xdr:rowOff>
                  </to>
                </anchor>
              </controlPr>
            </control>
          </mc:Choice>
        </mc:AlternateContent>
        <mc:AlternateContent xmlns:mc="http://schemas.openxmlformats.org/markup-compatibility/2006">
          <mc:Choice Requires="x14">
            <control shapeId="94391" r:id="rId29" name="Check Box 183">
              <controlPr locked="0" defaultSize="0" autoFill="0" autoLine="0" autoPict="0">
                <anchor moveWithCells="1">
                  <from>
                    <xdr:col>11</xdr:col>
                    <xdr:colOff>38100</xdr:colOff>
                    <xdr:row>13</xdr:row>
                    <xdr:rowOff>38100</xdr:rowOff>
                  </from>
                  <to>
                    <xdr:col>18</xdr:col>
                    <xdr:colOff>137160</xdr:colOff>
                    <xdr:row>14</xdr:row>
                    <xdr:rowOff>106680</xdr:rowOff>
                  </to>
                </anchor>
              </controlPr>
            </control>
          </mc:Choice>
        </mc:AlternateContent>
        <mc:AlternateContent xmlns:mc="http://schemas.openxmlformats.org/markup-compatibility/2006">
          <mc:Choice Requires="x14">
            <control shapeId="94392" r:id="rId30" name="Check Box 184">
              <controlPr locked="0" defaultSize="0" autoFill="0" autoLine="0" autoPict="0">
                <anchor moveWithCells="1">
                  <from>
                    <xdr:col>3</xdr:col>
                    <xdr:colOff>99060</xdr:colOff>
                    <xdr:row>14</xdr:row>
                    <xdr:rowOff>76200</xdr:rowOff>
                  </from>
                  <to>
                    <xdr:col>8</xdr:col>
                    <xdr:colOff>106680</xdr:colOff>
                    <xdr:row>15</xdr:row>
                    <xdr:rowOff>144780</xdr:rowOff>
                  </to>
                </anchor>
              </controlPr>
            </control>
          </mc:Choice>
        </mc:AlternateContent>
        <mc:AlternateContent xmlns:mc="http://schemas.openxmlformats.org/markup-compatibility/2006">
          <mc:Choice Requires="x14">
            <control shapeId="94393" r:id="rId31" name="Check Box 185">
              <controlPr locked="0" defaultSize="0" autoFill="0" autoLine="0" autoPict="0">
                <anchor moveWithCells="1">
                  <from>
                    <xdr:col>11</xdr:col>
                    <xdr:colOff>38100</xdr:colOff>
                    <xdr:row>14</xdr:row>
                    <xdr:rowOff>83820</xdr:rowOff>
                  </from>
                  <to>
                    <xdr:col>16</xdr:col>
                    <xdr:colOff>137160</xdr:colOff>
                    <xdr:row>15</xdr:row>
                    <xdr:rowOff>144780</xdr:rowOff>
                  </to>
                </anchor>
              </controlPr>
            </control>
          </mc:Choice>
        </mc:AlternateContent>
        <mc:AlternateContent xmlns:mc="http://schemas.openxmlformats.org/markup-compatibility/2006">
          <mc:Choice Requires="x14">
            <control shapeId="94398" r:id="rId32" name="Check Box 190">
              <controlPr locked="0" defaultSize="0" autoFill="0" autoLine="0" autoPict="0">
                <anchor moveWithCells="1">
                  <from>
                    <xdr:col>11</xdr:col>
                    <xdr:colOff>38100</xdr:colOff>
                    <xdr:row>12</xdr:row>
                    <xdr:rowOff>0</xdr:rowOff>
                  </from>
                  <to>
                    <xdr:col>20</xdr:col>
                    <xdr:colOff>182880</xdr:colOff>
                    <xdr:row>13</xdr:row>
                    <xdr:rowOff>76200</xdr:rowOff>
                  </to>
                </anchor>
              </controlPr>
            </control>
          </mc:Choice>
        </mc:AlternateContent>
        <mc:AlternateContent xmlns:mc="http://schemas.openxmlformats.org/markup-compatibility/2006">
          <mc:Choice Requires="x14">
            <control shapeId="94400" r:id="rId33" name="Check Box 192">
              <controlPr defaultSize="0" autoFill="0" autoLine="0" autoPict="0">
                <anchor moveWithCells="1">
                  <from>
                    <xdr:col>25</xdr:col>
                    <xdr:colOff>7620</xdr:colOff>
                    <xdr:row>24</xdr:row>
                    <xdr:rowOff>99060</xdr:rowOff>
                  </from>
                  <to>
                    <xdr:col>29</xdr:col>
                    <xdr:colOff>190500</xdr:colOff>
                    <xdr:row>25</xdr:row>
                    <xdr:rowOff>121920</xdr:rowOff>
                  </to>
                </anchor>
              </controlPr>
            </control>
          </mc:Choice>
        </mc:AlternateContent>
        <mc:AlternateContent xmlns:mc="http://schemas.openxmlformats.org/markup-compatibility/2006">
          <mc:Choice Requires="x14">
            <control shapeId="94401" r:id="rId34" name="Check Box 193">
              <controlPr defaultSize="0" autoFill="0" autoLine="0" autoPict="0" macro="[0]!ShowMessage_NotAsSpecified">
                <anchor moveWithCells="1">
                  <from>
                    <xdr:col>25</xdr:col>
                    <xdr:colOff>7620</xdr:colOff>
                    <xdr:row>25</xdr:row>
                    <xdr:rowOff>68580</xdr:rowOff>
                  </from>
                  <to>
                    <xdr:col>29</xdr:col>
                    <xdr:colOff>190500</xdr:colOff>
                    <xdr:row>26</xdr:row>
                    <xdr:rowOff>121920</xdr:rowOff>
                  </to>
                </anchor>
              </controlPr>
            </control>
          </mc:Choice>
        </mc:AlternateContent>
        <mc:AlternateContent xmlns:mc="http://schemas.openxmlformats.org/markup-compatibility/2006">
          <mc:Choice Requires="x14">
            <control shapeId="94402" r:id="rId35" name="Check Box 194">
              <controlPr defaultSize="0" autoFill="0" autoLine="0" autoPict="0">
                <anchor moveWithCells="1">
                  <from>
                    <xdr:col>25</xdr:col>
                    <xdr:colOff>0</xdr:colOff>
                    <xdr:row>27</xdr:row>
                    <xdr:rowOff>106680</xdr:rowOff>
                  </from>
                  <to>
                    <xdr:col>29</xdr:col>
                    <xdr:colOff>182880</xdr:colOff>
                    <xdr:row>28</xdr:row>
                    <xdr:rowOff>121920</xdr:rowOff>
                  </to>
                </anchor>
              </controlPr>
            </control>
          </mc:Choice>
        </mc:AlternateContent>
        <mc:AlternateContent xmlns:mc="http://schemas.openxmlformats.org/markup-compatibility/2006">
          <mc:Choice Requires="x14">
            <control shapeId="94403" r:id="rId36" name="Check Box 195">
              <controlPr defaultSize="0" autoFill="0" autoLine="0" autoPict="0" macro="[0]!ShowMessage_NotAsSpecified">
                <anchor moveWithCells="1">
                  <from>
                    <xdr:col>25</xdr:col>
                    <xdr:colOff>0</xdr:colOff>
                    <xdr:row>28</xdr:row>
                    <xdr:rowOff>68580</xdr:rowOff>
                  </from>
                  <to>
                    <xdr:col>29</xdr:col>
                    <xdr:colOff>182880</xdr:colOff>
                    <xdr:row>29</xdr:row>
                    <xdr:rowOff>121920</xdr:rowOff>
                  </to>
                </anchor>
              </controlPr>
            </control>
          </mc:Choice>
        </mc:AlternateContent>
        <mc:AlternateContent xmlns:mc="http://schemas.openxmlformats.org/markup-compatibility/2006">
          <mc:Choice Requires="x14">
            <control shapeId="94404" r:id="rId37" name="Check Box 196">
              <controlPr defaultSize="0" autoFill="0" autoLine="0" autoPict="0">
                <anchor moveWithCells="1">
                  <from>
                    <xdr:col>25</xdr:col>
                    <xdr:colOff>7620</xdr:colOff>
                    <xdr:row>22</xdr:row>
                    <xdr:rowOff>38100</xdr:rowOff>
                  </from>
                  <to>
                    <xdr:col>29</xdr:col>
                    <xdr:colOff>190500</xdr:colOff>
                    <xdr:row>23</xdr:row>
                    <xdr:rowOff>76200</xdr:rowOff>
                  </to>
                </anchor>
              </controlPr>
            </control>
          </mc:Choice>
        </mc:AlternateContent>
        <mc:AlternateContent xmlns:mc="http://schemas.openxmlformats.org/markup-compatibility/2006">
          <mc:Choice Requires="x14">
            <control shapeId="94405" r:id="rId38" name="Check Box 197">
              <controlPr defaultSize="0" autoFill="0" autoLine="0" autoPict="0" macro="[0]!ShowMessage_NotAsSpecified">
                <anchor moveWithCells="1">
                  <from>
                    <xdr:col>25</xdr:col>
                    <xdr:colOff>7620</xdr:colOff>
                    <xdr:row>23</xdr:row>
                    <xdr:rowOff>22860</xdr:rowOff>
                  </from>
                  <to>
                    <xdr:col>29</xdr:col>
                    <xdr:colOff>190500</xdr:colOff>
                    <xdr:row>23</xdr:row>
                    <xdr:rowOff>236220</xdr:rowOff>
                  </to>
                </anchor>
              </controlPr>
            </control>
          </mc:Choice>
        </mc:AlternateContent>
        <mc:AlternateContent xmlns:mc="http://schemas.openxmlformats.org/markup-compatibility/2006">
          <mc:Choice Requires="x14">
            <control shapeId="94406" r:id="rId39" name="Check Box 198">
              <controlPr defaultSize="0" autoFill="0" autoLine="0" autoPict="0" macro="[0]!ShowMessage_NotAsSpecified">
                <anchor moveWithCells="1">
                  <from>
                    <xdr:col>29</xdr:col>
                    <xdr:colOff>137160</xdr:colOff>
                    <xdr:row>22</xdr:row>
                    <xdr:rowOff>38100</xdr:rowOff>
                  </from>
                  <to>
                    <xdr:col>34</xdr:col>
                    <xdr:colOff>106680</xdr:colOff>
                    <xdr:row>23</xdr:row>
                    <xdr:rowOff>76200</xdr:rowOff>
                  </to>
                </anchor>
              </controlPr>
            </control>
          </mc:Choice>
        </mc:AlternateContent>
        <mc:AlternateContent xmlns:mc="http://schemas.openxmlformats.org/markup-compatibility/2006">
          <mc:Choice Requires="x14">
            <control shapeId="94407" r:id="rId40" name="Check Box 199">
              <controlPr defaultSize="0" autoFill="0" autoLine="0" autoPict="0" macro="[0]!ShowMessage_NotAsSpecified">
                <anchor moveWithCells="1">
                  <from>
                    <xdr:col>29</xdr:col>
                    <xdr:colOff>137160</xdr:colOff>
                    <xdr:row>23</xdr:row>
                    <xdr:rowOff>22860</xdr:rowOff>
                  </from>
                  <to>
                    <xdr:col>34</xdr:col>
                    <xdr:colOff>106680</xdr:colOff>
                    <xdr:row>23</xdr:row>
                    <xdr:rowOff>228600</xdr:rowOff>
                  </to>
                </anchor>
              </controlPr>
            </control>
          </mc:Choice>
        </mc:AlternateContent>
        <mc:AlternateContent xmlns:mc="http://schemas.openxmlformats.org/markup-compatibility/2006">
          <mc:Choice Requires="x14">
            <control shapeId="94410" r:id="rId41" name="Check Box 202">
              <controlPr defaultSize="0" autoFill="0" autoLine="0" autoPict="0">
                <anchor moveWithCells="1">
                  <from>
                    <xdr:col>27</xdr:col>
                    <xdr:colOff>30480</xdr:colOff>
                    <xdr:row>41</xdr:row>
                    <xdr:rowOff>68580</xdr:rowOff>
                  </from>
                  <to>
                    <xdr:col>28</xdr:col>
                    <xdr:colOff>45720</xdr:colOff>
                    <xdr:row>43</xdr:row>
                    <xdr:rowOff>15240</xdr:rowOff>
                  </to>
                </anchor>
              </controlPr>
            </control>
          </mc:Choice>
        </mc:AlternateContent>
        <mc:AlternateContent xmlns:mc="http://schemas.openxmlformats.org/markup-compatibility/2006">
          <mc:Choice Requires="x14">
            <control shapeId="94413" r:id="rId42" name="Check Box 205">
              <controlPr defaultSize="0" autoFill="0" autoLine="0" autoPict="0">
                <anchor moveWithCells="1">
                  <from>
                    <xdr:col>19</xdr:col>
                    <xdr:colOff>15240</xdr:colOff>
                    <xdr:row>50</xdr:row>
                    <xdr:rowOff>160020</xdr:rowOff>
                  </from>
                  <to>
                    <xdr:col>20</xdr:col>
                    <xdr:colOff>30480</xdr:colOff>
                    <xdr:row>52</xdr:row>
                    <xdr:rowOff>22860</xdr:rowOff>
                  </to>
                </anchor>
              </controlPr>
            </control>
          </mc:Choice>
        </mc:AlternateContent>
        <mc:AlternateContent xmlns:mc="http://schemas.openxmlformats.org/markup-compatibility/2006">
          <mc:Choice Requires="x14">
            <control shapeId="94415" r:id="rId43" name="Check Box 207">
              <controlPr defaultSize="0" autoFill="0" autoLine="0" autoPict="0">
                <anchor moveWithCells="1">
                  <from>
                    <xdr:col>21</xdr:col>
                    <xdr:colOff>22860</xdr:colOff>
                    <xdr:row>50</xdr:row>
                    <xdr:rowOff>167640</xdr:rowOff>
                  </from>
                  <to>
                    <xdr:col>22</xdr:col>
                    <xdr:colOff>38100</xdr:colOff>
                    <xdr:row>52</xdr:row>
                    <xdr:rowOff>30480</xdr:rowOff>
                  </to>
                </anchor>
              </controlPr>
            </control>
          </mc:Choice>
        </mc:AlternateContent>
        <mc:AlternateContent xmlns:mc="http://schemas.openxmlformats.org/markup-compatibility/2006">
          <mc:Choice Requires="x14">
            <control shapeId="94416" r:id="rId44" name="Check Box 208">
              <controlPr defaultSize="0" autoFill="0" autoLine="0" autoPict="0">
                <anchor moveWithCells="1">
                  <from>
                    <xdr:col>4</xdr:col>
                    <xdr:colOff>30480</xdr:colOff>
                    <xdr:row>33</xdr:row>
                    <xdr:rowOff>68580</xdr:rowOff>
                  </from>
                  <to>
                    <xdr:col>5</xdr:col>
                    <xdr:colOff>7620</xdr:colOff>
                    <xdr:row>35</xdr:row>
                    <xdr:rowOff>22860</xdr:rowOff>
                  </to>
                </anchor>
              </controlPr>
            </control>
          </mc:Choice>
        </mc:AlternateContent>
        <mc:AlternateContent xmlns:mc="http://schemas.openxmlformats.org/markup-compatibility/2006">
          <mc:Choice Requires="x14">
            <control shapeId="94418" r:id="rId45" name="Check Box 210">
              <controlPr defaultSize="0" autoFill="0" autoLine="0" autoPict="0">
                <anchor moveWithCells="1">
                  <from>
                    <xdr:col>4</xdr:col>
                    <xdr:colOff>30480</xdr:colOff>
                    <xdr:row>37</xdr:row>
                    <xdr:rowOff>83820</xdr:rowOff>
                  </from>
                  <to>
                    <xdr:col>5</xdr:col>
                    <xdr:colOff>7620</xdr:colOff>
                    <xdr:row>39</xdr:row>
                    <xdr:rowOff>22860</xdr:rowOff>
                  </to>
                </anchor>
              </controlPr>
            </control>
          </mc:Choice>
        </mc:AlternateContent>
        <mc:AlternateContent xmlns:mc="http://schemas.openxmlformats.org/markup-compatibility/2006">
          <mc:Choice Requires="x14">
            <control shapeId="94419" r:id="rId46" name="Check Box 211">
              <controlPr defaultSize="0" autoFill="0" autoLine="0" autoPict="0">
                <anchor moveWithCells="1">
                  <from>
                    <xdr:col>4</xdr:col>
                    <xdr:colOff>30480</xdr:colOff>
                    <xdr:row>35</xdr:row>
                    <xdr:rowOff>0</xdr:rowOff>
                  </from>
                  <to>
                    <xdr:col>5</xdr:col>
                    <xdr:colOff>7620</xdr:colOff>
                    <xdr:row>36</xdr:row>
                    <xdr:rowOff>30480</xdr:rowOff>
                  </to>
                </anchor>
              </controlPr>
            </control>
          </mc:Choice>
        </mc:AlternateContent>
        <mc:AlternateContent xmlns:mc="http://schemas.openxmlformats.org/markup-compatibility/2006">
          <mc:Choice Requires="x14">
            <control shapeId="94420" r:id="rId47" name="Check Box 212">
              <controlPr defaultSize="0" autoFill="0" autoLine="0" autoPict="0">
                <anchor moveWithCells="1">
                  <from>
                    <xdr:col>4</xdr:col>
                    <xdr:colOff>38100</xdr:colOff>
                    <xdr:row>35</xdr:row>
                    <xdr:rowOff>152400</xdr:rowOff>
                  </from>
                  <to>
                    <xdr:col>5</xdr:col>
                    <xdr:colOff>15240</xdr:colOff>
                    <xdr:row>38</xdr:row>
                    <xdr:rowOff>30480</xdr:rowOff>
                  </to>
                </anchor>
              </controlPr>
            </control>
          </mc:Choice>
        </mc:AlternateContent>
        <mc:AlternateContent xmlns:mc="http://schemas.openxmlformats.org/markup-compatibility/2006">
          <mc:Choice Requires="x14">
            <control shapeId="94423" r:id="rId48" name="Check Box 215">
              <controlPr defaultSize="0" autoFill="0" autoLine="0" autoPict="0">
                <anchor moveWithCells="1">
                  <from>
                    <xdr:col>15</xdr:col>
                    <xdr:colOff>0</xdr:colOff>
                    <xdr:row>47</xdr:row>
                    <xdr:rowOff>99060</xdr:rowOff>
                  </from>
                  <to>
                    <xdr:col>16</xdr:col>
                    <xdr:colOff>15240</xdr:colOff>
                    <xdr:row>48</xdr:row>
                    <xdr:rowOff>121920</xdr:rowOff>
                  </to>
                </anchor>
              </controlPr>
            </control>
          </mc:Choice>
        </mc:AlternateContent>
        <mc:AlternateContent xmlns:mc="http://schemas.openxmlformats.org/markup-compatibility/2006">
          <mc:Choice Requires="x14">
            <control shapeId="94425" r:id="rId49" name="Check Box 217">
              <controlPr defaultSize="0" autoFill="0" autoLine="0" autoPict="0">
                <anchor moveWithCells="1">
                  <from>
                    <xdr:col>20</xdr:col>
                    <xdr:colOff>22860</xdr:colOff>
                    <xdr:row>64</xdr:row>
                    <xdr:rowOff>7620</xdr:rowOff>
                  </from>
                  <to>
                    <xdr:col>21</xdr:col>
                    <xdr:colOff>45720</xdr:colOff>
                    <xdr:row>64</xdr:row>
                    <xdr:rowOff>137160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3" tint="0.79998168889431442"/>
  </sheetPr>
  <dimension ref="B1:Z88"/>
  <sheetViews>
    <sheetView topLeftCell="A46" zoomScale="115" zoomScaleNormal="115" workbookViewId="0">
      <selection activeCell="K4" sqref="K4"/>
    </sheetView>
  </sheetViews>
  <sheetFormatPr defaultColWidth="9.21875" defaultRowHeight="14.4" x14ac:dyDescent="0.3"/>
  <cols>
    <col min="1" max="1" width="2.77734375" style="158" customWidth="1"/>
    <col min="2" max="2" width="1.77734375" style="158" customWidth="1"/>
    <col min="3" max="16384" width="9.21875" style="158"/>
  </cols>
  <sheetData>
    <row r="1" spans="2:26" x14ac:dyDescent="0.3">
      <c r="B1" s="155"/>
      <c r="C1" s="156"/>
      <c r="D1" s="156"/>
      <c r="E1" s="156"/>
      <c r="F1" s="156"/>
      <c r="G1" s="156"/>
      <c r="H1" s="156"/>
      <c r="I1" s="156"/>
      <c r="J1" s="156"/>
      <c r="K1" s="156"/>
      <c r="L1" s="156"/>
      <c r="M1" s="156"/>
      <c r="N1" s="156"/>
      <c r="O1" s="156"/>
      <c r="P1" s="156"/>
      <c r="Q1" s="157"/>
    </row>
    <row r="2" spans="2:26" ht="18" x14ac:dyDescent="0.35">
      <c r="B2" s="159"/>
      <c r="C2" s="160" t="s">
        <v>357</v>
      </c>
      <c r="Q2" s="161"/>
    </row>
    <row r="3" spans="2:26" ht="15.6" x14ac:dyDescent="0.3">
      <c r="B3" s="159"/>
      <c r="C3" s="162"/>
      <c r="Q3" s="161"/>
    </row>
    <row r="4" spans="2:26" x14ac:dyDescent="0.3">
      <c r="B4" s="159"/>
      <c r="C4" s="163" t="s">
        <v>358</v>
      </c>
      <c r="D4" s="164"/>
      <c r="E4" s="164"/>
      <c r="F4" s="164"/>
      <c r="G4" s="164"/>
      <c r="H4" s="164"/>
      <c r="I4" s="165"/>
      <c r="J4" s="166"/>
      <c r="K4" s="166"/>
      <c r="L4" s="166"/>
      <c r="M4" s="166"/>
      <c r="N4" s="166"/>
      <c r="O4" s="166"/>
      <c r="Q4" s="161"/>
    </row>
    <row r="5" spans="2:26" x14ac:dyDescent="0.3">
      <c r="B5" s="159"/>
      <c r="Q5" s="161"/>
    </row>
    <row r="6" spans="2:26" ht="15" customHeight="1" x14ac:dyDescent="0.3">
      <c r="B6" s="159"/>
      <c r="C6" s="158" t="s">
        <v>359</v>
      </c>
      <c r="D6" s="167"/>
      <c r="E6" s="167"/>
      <c r="F6" s="167"/>
      <c r="G6" s="167"/>
      <c r="H6" s="167"/>
      <c r="I6" s="167"/>
      <c r="J6" s="167"/>
      <c r="K6" s="167"/>
      <c r="L6" s="167"/>
      <c r="M6" s="167"/>
      <c r="N6" s="167"/>
      <c r="O6" s="167"/>
      <c r="Q6" s="161"/>
    </row>
    <row r="7" spans="2:26" ht="15" customHeight="1" x14ac:dyDescent="0.3">
      <c r="B7" s="159"/>
      <c r="C7" s="158" t="s">
        <v>360</v>
      </c>
      <c r="D7" s="167"/>
      <c r="E7" s="167"/>
      <c r="F7" s="167"/>
      <c r="G7" s="167"/>
      <c r="H7" s="167"/>
      <c r="I7" s="167"/>
      <c r="J7" s="167"/>
      <c r="K7" s="167"/>
      <c r="L7" s="167"/>
      <c r="M7" s="167"/>
      <c r="N7" s="167"/>
      <c r="O7" s="167"/>
      <c r="Q7" s="161"/>
    </row>
    <row r="8" spans="2:26" s="169" customFormat="1" ht="15.75" customHeight="1" x14ac:dyDescent="0.25">
      <c r="B8" s="168"/>
      <c r="C8" s="169" t="s">
        <v>361</v>
      </c>
      <c r="D8" s="170"/>
      <c r="E8" s="170"/>
      <c r="F8" s="170"/>
      <c r="G8" s="170"/>
      <c r="H8" s="170"/>
      <c r="I8" s="170"/>
      <c r="J8" s="170"/>
      <c r="K8" s="170"/>
      <c r="L8" s="170"/>
      <c r="M8" s="170"/>
      <c r="N8" s="170"/>
      <c r="O8" s="170"/>
      <c r="Q8" s="171"/>
    </row>
    <row r="9" spans="2:26" s="169" customFormat="1" ht="15.75" customHeight="1" x14ac:dyDescent="0.25">
      <c r="B9" s="168"/>
      <c r="C9" s="172" t="s">
        <v>362</v>
      </c>
      <c r="D9" s="170"/>
      <c r="E9" s="170"/>
      <c r="F9" s="170"/>
      <c r="G9" s="170"/>
      <c r="H9" s="170"/>
      <c r="I9" s="170"/>
      <c r="J9" s="170"/>
      <c r="K9" s="170"/>
      <c r="L9" s="170"/>
      <c r="M9" s="170"/>
      <c r="N9" s="170"/>
      <c r="O9" s="170"/>
      <c r="Q9" s="171"/>
    </row>
    <row r="10" spans="2:26" ht="16.5" customHeight="1" x14ac:dyDescent="0.3">
      <c r="B10" s="159"/>
      <c r="C10" s="173" t="s">
        <v>363</v>
      </c>
      <c r="D10" s="174"/>
      <c r="E10" s="174"/>
      <c r="F10" s="174"/>
      <c r="G10" s="174"/>
      <c r="H10" s="174"/>
      <c r="I10" s="174"/>
      <c r="J10" s="174"/>
      <c r="K10" s="174"/>
      <c r="L10" s="174"/>
      <c r="M10" s="174"/>
      <c r="N10" s="174"/>
      <c r="O10" s="174"/>
      <c r="P10" s="175"/>
      <c r="Q10" s="176"/>
      <c r="R10" s="175"/>
      <c r="S10" s="175"/>
      <c r="T10" s="175"/>
      <c r="U10" s="175"/>
      <c r="V10" s="175"/>
      <c r="W10" s="175"/>
      <c r="X10" s="175"/>
      <c r="Y10" s="175"/>
      <c r="Z10" s="175"/>
    </row>
    <row r="11" spans="2:26" ht="16.5" customHeight="1" x14ac:dyDescent="0.3">
      <c r="B11" s="159"/>
      <c r="C11" s="173" t="s">
        <v>364</v>
      </c>
      <c r="D11" s="174"/>
      <c r="E11" s="174"/>
      <c r="F11" s="174"/>
      <c r="G11" s="174"/>
      <c r="H11" s="174"/>
      <c r="I11" s="174"/>
      <c r="J11" s="174"/>
      <c r="K11" s="174"/>
      <c r="L11" s="174"/>
      <c r="M11" s="174"/>
      <c r="N11" s="174"/>
      <c r="O11" s="174"/>
      <c r="P11" s="175"/>
      <c r="Q11" s="176"/>
      <c r="R11" s="175"/>
      <c r="S11" s="175"/>
      <c r="T11" s="175"/>
      <c r="U11" s="175"/>
      <c r="V11" s="175"/>
      <c r="W11" s="175"/>
      <c r="X11" s="175"/>
      <c r="Y11" s="175"/>
      <c r="Z11" s="175"/>
    </row>
    <row r="12" spans="2:26" ht="16.5" customHeight="1" x14ac:dyDescent="0.3">
      <c r="B12" s="159"/>
      <c r="C12" s="177" t="s">
        <v>365</v>
      </c>
      <c r="D12" s="174"/>
      <c r="E12" s="174"/>
      <c r="F12" s="174"/>
      <c r="G12" s="174"/>
      <c r="H12" s="178" t="s">
        <v>366</v>
      </c>
      <c r="I12" s="174"/>
      <c r="J12" s="174"/>
      <c r="K12" s="174"/>
      <c r="L12" s="174"/>
      <c r="M12" s="174"/>
      <c r="N12" s="174"/>
      <c r="O12" s="174"/>
      <c r="P12" s="175"/>
      <c r="Q12" s="176"/>
      <c r="R12" s="175"/>
      <c r="S12" s="175"/>
      <c r="T12" s="175"/>
      <c r="U12" s="175"/>
      <c r="V12" s="175"/>
      <c r="W12" s="175"/>
      <c r="X12" s="175"/>
      <c r="Y12" s="175"/>
      <c r="Z12" s="175"/>
    </row>
    <row r="13" spans="2:26" ht="16.5" customHeight="1" x14ac:dyDescent="0.3">
      <c r="B13" s="159"/>
      <c r="C13" s="177"/>
      <c r="D13" s="174"/>
      <c r="E13" s="174"/>
      <c r="F13" s="174"/>
      <c r="G13" s="174"/>
      <c r="H13" s="174"/>
      <c r="I13" s="174"/>
      <c r="J13" s="174"/>
      <c r="K13" s="174"/>
      <c r="L13" s="174"/>
      <c r="M13" s="174"/>
      <c r="N13" s="174"/>
      <c r="O13" s="174"/>
      <c r="P13" s="175"/>
      <c r="Q13" s="176"/>
      <c r="R13" s="175"/>
      <c r="S13" s="175"/>
      <c r="T13" s="175"/>
      <c r="U13" s="175"/>
      <c r="V13" s="175"/>
      <c r="W13" s="175"/>
      <c r="X13" s="175"/>
      <c r="Y13" s="175"/>
      <c r="Z13" s="175"/>
    </row>
    <row r="14" spans="2:26" ht="16.5" customHeight="1" x14ac:dyDescent="0.3">
      <c r="B14" s="159"/>
      <c r="C14" s="179" t="s">
        <v>367</v>
      </c>
      <c r="D14" s="174"/>
      <c r="E14" s="174"/>
      <c r="F14" s="174"/>
      <c r="G14" s="174"/>
      <c r="H14" s="174"/>
      <c r="I14" s="174"/>
      <c r="J14" s="174"/>
      <c r="K14" s="174"/>
      <c r="L14" s="174"/>
      <c r="M14" s="174"/>
      <c r="N14" s="174"/>
      <c r="O14" s="174"/>
      <c r="P14" s="175"/>
      <c r="Q14" s="176"/>
      <c r="R14" s="175"/>
      <c r="S14" s="175"/>
      <c r="T14" s="175"/>
      <c r="U14" s="175"/>
      <c r="V14" s="175"/>
      <c r="W14" s="175"/>
      <c r="X14" s="175"/>
      <c r="Y14" s="175"/>
      <c r="Z14" s="175"/>
    </row>
    <row r="15" spans="2:26" ht="16.5" customHeight="1" x14ac:dyDescent="0.3">
      <c r="B15" s="159"/>
      <c r="C15" s="174"/>
      <c r="D15" s="174"/>
      <c r="E15" s="174"/>
      <c r="F15" s="174"/>
      <c r="G15" s="174"/>
      <c r="H15" s="174"/>
      <c r="I15" s="174"/>
      <c r="J15" s="174"/>
      <c r="K15" s="174"/>
      <c r="L15" s="174"/>
      <c r="M15" s="174"/>
      <c r="N15" s="174"/>
      <c r="O15" s="174"/>
      <c r="P15" s="175"/>
      <c r="Q15" s="176"/>
      <c r="R15" s="175"/>
      <c r="S15" s="175"/>
      <c r="T15" s="175"/>
      <c r="U15" s="175"/>
      <c r="V15" s="175"/>
      <c r="W15" s="175"/>
      <c r="X15" s="175"/>
      <c r="Y15" s="175"/>
      <c r="Z15" s="175"/>
    </row>
    <row r="16" spans="2:26" x14ac:dyDescent="0.3">
      <c r="B16" s="159"/>
      <c r="C16" s="163" t="s">
        <v>368</v>
      </c>
      <c r="D16" s="164"/>
      <c r="E16" s="164"/>
      <c r="F16" s="164"/>
      <c r="G16" s="164"/>
      <c r="H16" s="164"/>
      <c r="I16" s="165"/>
      <c r="Q16" s="161"/>
    </row>
    <row r="17" spans="2:26" ht="15.6" x14ac:dyDescent="0.3">
      <c r="B17" s="159"/>
      <c r="C17" s="162"/>
      <c r="Q17" s="161"/>
    </row>
    <row r="18" spans="2:26" ht="15.6" x14ac:dyDescent="0.3">
      <c r="B18" s="159"/>
      <c r="C18" s="162" t="s">
        <v>369</v>
      </c>
      <c r="Q18" s="161"/>
    </row>
    <row r="19" spans="2:26" x14ac:dyDescent="0.3">
      <c r="B19" s="159"/>
      <c r="C19" s="180" t="s">
        <v>370</v>
      </c>
      <c r="F19" s="158" t="s">
        <v>371</v>
      </c>
      <c r="Q19" s="161"/>
    </row>
    <row r="20" spans="2:26" ht="15.6" x14ac:dyDescent="0.3">
      <c r="B20" s="159"/>
      <c r="C20" s="162" t="s">
        <v>372</v>
      </c>
      <c r="Q20" s="161"/>
    </row>
    <row r="21" spans="2:26" ht="15.6" x14ac:dyDescent="0.3">
      <c r="B21" s="159"/>
      <c r="C21" s="162" t="s">
        <v>373</v>
      </c>
      <c r="Q21" s="161"/>
    </row>
    <row r="22" spans="2:26" x14ac:dyDescent="0.3">
      <c r="B22" s="159"/>
      <c r="C22" s="181"/>
      <c r="D22" s="181"/>
      <c r="E22" s="181"/>
      <c r="F22" s="181"/>
      <c r="G22" s="181"/>
      <c r="H22" s="181"/>
      <c r="I22" s="181"/>
      <c r="J22" s="181"/>
      <c r="K22" s="181"/>
      <c r="L22" s="181"/>
      <c r="M22" s="181"/>
      <c r="N22" s="181"/>
      <c r="O22" s="181"/>
      <c r="Q22" s="161"/>
    </row>
    <row r="23" spans="2:26" ht="16.5" customHeight="1" x14ac:dyDescent="0.3">
      <c r="B23" s="159"/>
      <c r="C23" s="163" t="s">
        <v>374</v>
      </c>
      <c r="D23" s="164"/>
      <c r="E23" s="164"/>
      <c r="F23" s="164"/>
      <c r="G23" s="164"/>
      <c r="H23" s="164"/>
      <c r="I23" s="165"/>
      <c r="J23" s="174"/>
      <c r="K23" s="174"/>
      <c r="L23" s="174"/>
      <c r="M23" s="174"/>
      <c r="N23" s="174"/>
      <c r="O23" s="174"/>
      <c r="P23" s="175"/>
      <c r="Q23" s="176"/>
      <c r="R23" s="175"/>
      <c r="S23" s="175"/>
      <c r="T23" s="175"/>
      <c r="U23" s="175"/>
      <c r="V23" s="175"/>
      <c r="W23" s="175"/>
      <c r="X23" s="175"/>
      <c r="Y23" s="175"/>
      <c r="Z23" s="175"/>
    </row>
    <row r="24" spans="2:26" ht="16.5" customHeight="1" x14ac:dyDescent="0.3">
      <c r="B24" s="159"/>
      <c r="C24" s="182"/>
      <c r="D24" s="183"/>
      <c r="E24" s="183"/>
      <c r="F24" s="183"/>
      <c r="G24" s="183"/>
      <c r="H24" s="183"/>
      <c r="I24" s="183"/>
      <c r="J24" s="174"/>
      <c r="K24" s="174"/>
      <c r="L24" s="174"/>
      <c r="M24" s="174"/>
      <c r="N24" s="174"/>
      <c r="O24" s="174"/>
      <c r="P24" s="175"/>
      <c r="Q24" s="176"/>
      <c r="R24" s="175"/>
      <c r="S24" s="175"/>
      <c r="T24" s="175"/>
      <c r="U24" s="175"/>
      <c r="V24" s="175"/>
      <c r="W24" s="175"/>
      <c r="X24" s="175"/>
      <c r="Y24" s="175"/>
      <c r="Z24" s="175"/>
    </row>
    <row r="25" spans="2:26" ht="48.75" customHeight="1" x14ac:dyDescent="0.3">
      <c r="B25" s="159"/>
      <c r="C25" s="1690" t="s">
        <v>375</v>
      </c>
      <c r="D25" s="1690"/>
      <c r="E25" s="1690"/>
      <c r="F25" s="1690"/>
      <c r="G25" s="1690"/>
      <c r="H25" s="1690"/>
      <c r="I25" s="1690"/>
      <c r="J25" s="1690"/>
      <c r="K25" s="1690"/>
      <c r="L25" s="1690"/>
      <c r="M25" s="1690"/>
      <c r="N25" s="1690"/>
      <c r="O25" s="1690"/>
      <c r="P25" s="175"/>
      <c r="Q25" s="176"/>
      <c r="R25" s="175"/>
      <c r="S25" s="175"/>
      <c r="T25" s="175"/>
      <c r="U25" s="175"/>
      <c r="V25" s="175"/>
      <c r="W25" s="175"/>
      <c r="X25" s="175"/>
      <c r="Y25" s="175"/>
      <c r="Z25" s="175"/>
    </row>
    <row r="26" spans="2:26" x14ac:dyDescent="0.3">
      <c r="B26" s="159"/>
      <c r="E26" s="184"/>
      <c r="F26" s="184"/>
      <c r="G26" s="184"/>
      <c r="H26" s="184"/>
      <c r="I26" s="184"/>
      <c r="J26" s="184"/>
      <c r="K26" s="184"/>
      <c r="L26" s="184"/>
      <c r="M26" s="184"/>
      <c r="P26" s="175"/>
      <c r="Q26" s="185"/>
      <c r="R26" s="175"/>
      <c r="S26" s="175"/>
      <c r="T26" s="175"/>
      <c r="U26" s="175"/>
      <c r="V26" s="175"/>
      <c r="W26" s="175"/>
      <c r="X26" s="175"/>
      <c r="Y26" s="175"/>
      <c r="Z26" s="175"/>
    </row>
    <row r="27" spans="2:26" x14ac:dyDescent="0.3">
      <c r="B27" s="159"/>
      <c r="C27" s="186" t="s">
        <v>376</v>
      </c>
      <c r="D27" s="164"/>
      <c r="E27" s="164"/>
      <c r="F27" s="164"/>
      <c r="G27" s="164"/>
      <c r="H27" s="164"/>
      <c r="I27" s="165"/>
      <c r="J27" s="184"/>
      <c r="K27" s="184"/>
      <c r="L27" s="184"/>
      <c r="M27" s="184"/>
      <c r="P27" s="175"/>
      <c r="Q27" s="185"/>
      <c r="R27" s="175"/>
      <c r="S27" s="175"/>
      <c r="T27" s="175"/>
      <c r="U27" s="175"/>
      <c r="V27" s="175"/>
      <c r="W27" s="175"/>
      <c r="X27" s="175"/>
      <c r="Y27" s="175"/>
      <c r="Z27" s="175"/>
    </row>
    <row r="28" spans="2:26" x14ac:dyDescent="0.3">
      <c r="B28" s="159"/>
      <c r="C28" s="167"/>
      <c r="D28" s="167"/>
      <c r="E28" s="167"/>
      <c r="F28" s="167"/>
      <c r="G28" s="167"/>
      <c r="H28" s="167"/>
      <c r="I28" s="167"/>
      <c r="J28" s="167"/>
      <c r="K28" s="167"/>
      <c r="L28" s="167"/>
      <c r="M28" s="167"/>
      <c r="P28" s="175"/>
      <c r="Q28" s="185"/>
    </row>
    <row r="29" spans="2:26" x14ac:dyDescent="0.3">
      <c r="B29" s="159"/>
      <c r="C29" s="187" t="s">
        <v>377</v>
      </c>
      <c r="D29" s="167"/>
      <c r="E29" s="167"/>
      <c r="F29" s="167"/>
      <c r="G29" s="167"/>
      <c r="H29" s="167"/>
      <c r="I29" s="167"/>
      <c r="J29" s="167"/>
      <c r="K29" s="167"/>
      <c r="L29" s="167"/>
      <c r="M29" s="167"/>
      <c r="P29" s="175"/>
      <c r="Q29" s="185"/>
    </row>
    <row r="30" spans="2:26" x14ac:dyDescent="0.3">
      <c r="B30" s="159"/>
      <c r="C30" s="187"/>
      <c r="D30" s="167"/>
      <c r="E30" s="167"/>
      <c r="F30" s="167"/>
      <c r="G30" s="167"/>
      <c r="H30" s="167"/>
      <c r="I30" s="167"/>
      <c r="J30" s="167"/>
      <c r="K30" s="167"/>
      <c r="L30" s="167"/>
      <c r="M30" s="167"/>
      <c r="P30" s="175"/>
      <c r="Q30" s="185"/>
    </row>
    <row r="31" spans="2:26" x14ac:dyDescent="0.3">
      <c r="B31" s="159"/>
      <c r="C31" s="1691" t="s">
        <v>378</v>
      </c>
      <c r="D31" s="1691"/>
      <c r="E31" s="1691"/>
      <c r="F31" s="1691"/>
      <c r="G31" s="1691"/>
      <c r="H31" s="1691"/>
      <c r="I31" s="1691"/>
      <c r="J31" s="1691"/>
      <c r="K31" s="1691"/>
      <c r="L31" s="1691"/>
      <c r="M31" s="1691"/>
      <c r="N31" s="1691"/>
      <c r="O31" s="1691"/>
      <c r="Q31" s="161"/>
    </row>
    <row r="32" spans="2:26" x14ac:dyDescent="0.3">
      <c r="B32" s="159"/>
      <c r="C32" s="167"/>
      <c r="D32" s="167"/>
      <c r="E32" s="167"/>
      <c r="F32" s="167"/>
      <c r="G32" s="167"/>
      <c r="H32" s="167"/>
      <c r="I32" s="167"/>
      <c r="J32" s="167"/>
      <c r="K32" s="167"/>
      <c r="L32" s="167"/>
      <c r="M32" s="167"/>
      <c r="N32" s="167"/>
      <c r="O32" s="167"/>
      <c r="Q32" s="161"/>
    </row>
    <row r="33" spans="2:17" ht="40.5" customHeight="1" x14ac:dyDescent="0.3">
      <c r="B33" s="159"/>
      <c r="C33" s="1690" t="s">
        <v>379</v>
      </c>
      <c r="D33" s="1692"/>
      <c r="E33" s="1692"/>
      <c r="F33" s="1692"/>
      <c r="G33" s="1692"/>
      <c r="H33" s="1692"/>
      <c r="I33" s="1692"/>
      <c r="J33" s="1692"/>
      <c r="K33" s="1692"/>
      <c r="L33" s="1692"/>
      <c r="M33" s="1692"/>
      <c r="N33" s="1692"/>
      <c r="O33" s="1692"/>
      <c r="Q33" s="161"/>
    </row>
    <row r="34" spans="2:17" x14ac:dyDescent="0.3">
      <c r="B34" s="159"/>
      <c r="C34" s="186" t="s">
        <v>380</v>
      </c>
      <c r="D34" s="164"/>
      <c r="E34" s="164"/>
      <c r="F34" s="164"/>
      <c r="G34" s="164"/>
      <c r="H34" s="164"/>
      <c r="I34" s="165"/>
      <c r="J34" s="167"/>
      <c r="K34" s="167"/>
      <c r="L34" s="167"/>
      <c r="M34" s="167"/>
      <c r="N34" s="167"/>
      <c r="O34" s="167"/>
      <c r="Q34" s="161"/>
    </row>
    <row r="35" spans="2:17" x14ac:dyDescent="0.3">
      <c r="B35" s="159"/>
      <c r="C35" s="167"/>
      <c r="D35" s="167"/>
      <c r="E35" s="167"/>
      <c r="F35" s="167"/>
      <c r="G35" s="167"/>
      <c r="H35" s="167"/>
      <c r="I35" s="167"/>
      <c r="J35" s="167"/>
      <c r="K35" s="167"/>
      <c r="L35" s="167"/>
      <c r="M35" s="167"/>
      <c r="N35" s="167"/>
      <c r="O35" s="167"/>
      <c r="Q35" s="161"/>
    </row>
    <row r="36" spans="2:17" ht="108.75" customHeight="1" x14ac:dyDescent="0.3">
      <c r="B36" s="159"/>
      <c r="C36" s="1693" t="s">
        <v>381</v>
      </c>
      <c r="D36" s="1693"/>
      <c r="E36" s="1693"/>
      <c r="F36" s="1693"/>
      <c r="G36" s="1693"/>
      <c r="H36" s="1693"/>
      <c r="I36" s="1693"/>
      <c r="J36" s="1693"/>
      <c r="K36" s="1693"/>
      <c r="L36" s="1693"/>
      <c r="M36" s="1693"/>
      <c r="N36" s="1693"/>
      <c r="O36" s="1693"/>
      <c r="Q36" s="161"/>
    </row>
    <row r="37" spans="2:17" x14ac:dyDescent="0.3">
      <c r="B37" s="159"/>
      <c r="C37" s="167"/>
      <c r="D37" s="167"/>
      <c r="E37" s="167"/>
      <c r="F37" s="167"/>
      <c r="G37" s="167"/>
      <c r="H37" s="167"/>
      <c r="I37" s="167"/>
      <c r="J37" s="167"/>
      <c r="K37" s="167"/>
      <c r="L37" s="167"/>
      <c r="M37" s="167"/>
      <c r="N37" s="167"/>
      <c r="O37" s="167"/>
      <c r="Q37" s="161"/>
    </row>
    <row r="38" spans="2:17" x14ac:dyDescent="0.3">
      <c r="B38" s="159"/>
      <c r="C38" s="186" t="s">
        <v>382</v>
      </c>
      <c r="D38" s="164"/>
      <c r="E38" s="164"/>
      <c r="F38" s="164"/>
      <c r="G38" s="164"/>
      <c r="H38" s="164"/>
      <c r="I38" s="165"/>
      <c r="J38" s="167"/>
      <c r="K38" s="167"/>
      <c r="L38" s="167"/>
      <c r="M38" s="167"/>
      <c r="N38" s="167"/>
      <c r="O38" s="167"/>
      <c r="Q38" s="161"/>
    </row>
    <row r="39" spans="2:17" x14ac:dyDescent="0.3">
      <c r="B39" s="159"/>
      <c r="C39" s="167"/>
      <c r="D39" s="167"/>
      <c r="E39" s="167"/>
      <c r="F39" s="167"/>
      <c r="G39" s="167"/>
      <c r="H39" s="167"/>
      <c r="I39" s="167"/>
      <c r="J39" s="167"/>
      <c r="K39" s="167"/>
      <c r="L39" s="167"/>
      <c r="M39" s="167"/>
      <c r="N39" s="167"/>
      <c r="O39" s="167"/>
      <c r="Q39" s="161"/>
    </row>
    <row r="40" spans="2:17" ht="87" customHeight="1" x14ac:dyDescent="0.3">
      <c r="B40" s="188"/>
      <c r="C40" s="1694" t="s">
        <v>383</v>
      </c>
      <c r="D40" s="1694"/>
      <c r="E40" s="1694"/>
      <c r="F40" s="1694"/>
      <c r="G40" s="1694"/>
      <c r="H40" s="1694"/>
      <c r="I40" s="1694"/>
      <c r="J40" s="1694"/>
      <c r="K40" s="1694"/>
      <c r="L40" s="1694"/>
      <c r="M40" s="1694"/>
      <c r="N40" s="1694"/>
      <c r="O40" s="1694"/>
      <c r="P40" s="189"/>
      <c r="Q40" s="190"/>
    </row>
    <row r="41" spans="2:17" x14ac:dyDescent="0.3">
      <c r="C41" s="167"/>
      <c r="D41" s="167"/>
      <c r="E41" s="167"/>
      <c r="F41" s="167"/>
      <c r="G41" s="167"/>
      <c r="H41" s="167"/>
      <c r="I41" s="167"/>
      <c r="J41" s="167"/>
      <c r="K41" s="167"/>
      <c r="L41" s="167"/>
      <c r="M41" s="167"/>
      <c r="N41" s="167"/>
      <c r="O41" s="167"/>
    </row>
    <row r="42" spans="2:17" x14ac:dyDescent="0.3">
      <c r="C42" s="167"/>
      <c r="D42" s="167"/>
      <c r="E42" s="167"/>
      <c r="F42" s="167"/>
      <c r="G42" s="167"/>
      <c r="H42" s="167"/>
      <c r="I42" s="167"/>
      <c r="J42" s="167"/>
      <c r="K42" s="167"/>
      <c r="L42" s="167"/>
      <c r="M42" s="167"/>
      <c r="N42" s="167"/>
      <c r="O42" s="167"/>
    </row>
    <row r="43" spans="2:17" x14ac:dyDescent="0.3">
      <c r="C43" s="167"/>
      <c r="D43" s="167"/>
      <c r="E43" s="167"/>
      <c r="F43" s="167"/>
      <c r="G43" s="167"/>
      <c r="H43" s="167"/>
      <c r="I43" s="167"/>
      <c r="J43" s="167"/>
      <c r="K43" s="167"/>
      <c r="L43" s="167"/>
      <c r="M43" s="167"/>
      <c r="N43" s="167"/>
      <c r="O43" s="167"/>
    </row>
    <row r="44" spans="2:17" x14ac:dyDescent="0.3">
      <c r="C44" s="167"/>
      <c r="D44" s="167"/>
      <c r="E44" s="167"/>
      <c r="F44" s="167"/>
      <c r="G44" s="167"/>
      <c r="H44" s="167"/>
      <c r="I44" s="167"/>
      <c r="J44" s="167"/>
      <c r="K44" s="167"/>
      <c r="L44" s="167"/>
      <c r="M44" s="167"/>
      <c r="N44" s="167"/>
      <c r="O44" s="167"/>
    </row>
    <row r="45" spans="2:17" x14ac:dyDescent="0.3">
      <c r="C45" s="167"/>
      <c r="D45" s="167"/>
      <c r="E45" s="167"/>
      <c r="F45" s="167"/>
      <c r="G45" s="167"/>
      <c r="H45" s="167"/>
      <c r="I45" s="167"/>
      <c r="J45" s="167"/>
      <c r="K45" s="167"/>
      <c r="L45" s="167"/>
      <c r="M45" s="167"/>
      <c r="N45" s="167"/>
      <c r="O45" s="167"/>
    </row>
    <row r="46" spans="2:17" x14ac:dyDescent="0.3">
      <c r="C46" s="167"/>
      <c r="D46" s="167"/>
      <c r="E46" s="167"/>
      <c r="F46" s="167"/>
      <c r="G46" s="167"/>
      <c r="H46" s="167"/>
      <c r="I46" s="167"/>
      <c r="J46" s="167"/>
      <c r="K46" s="167"/>
      <c r="L46" s="167"/>
      <c r="M46" s="167"/>
      <c r="N46" s="167"/>
      <c r="O46" s="167"/>
    </row>
    <row r="47" spans="2:17" x14ac:dyDescent="0.3">
      <c r="C47" s="167"/>
      <c r="D47" s="167"/>
      <c r="E47" s="167"/>
      <c r="F47" s="167"/>
      <c r="G47" s="167"/>
      <c r="H47" s="167"/>
      <c r="I47" s="167"/>
      <c r="J47" s="167"/>
      <c r="K47" s="167"/>
      <c r="L47" s="167"/>
      <c r="M47" s="167"/>
      <c r="N47" s="167"/>
      <c r="O47" s="167"/>
    </row>
    <row r="48" spans="2:17" x14ac:dyDescent="0.3">
      <c r="C48" s="167"/>
      <c r="D48" s="167"/>
      <c r="E48" s="167"/>
      <c r="F48" s="167"/>
      <c r="G48" s="167"/>
      <c r="H48" s="167"/>
      <c r="I48" s="167"/>
      <c r="J48" s="167"/>
      <c r="K48" s="167"/>
      <c r="L48" s="167"/>
      <c r="M48" s="167"/>
      <c r="N48" s="167"/>
      <c r="O48" s="167"/>
    </row>
    <row r="49" spans="3:15" x14ac:dyDescent="0.3">
      <c r="C49" s="167"/>
      <c r="D49" s="167"/>
      <c r="E49" s="167"/>
      <c r="F49" s="167"/>
      <c r="G49" s="167"/>
      <c r="H49" s="167"/>
      <c r="I49" s="167"/>
      <c r="J49" s="167"/>
      <c r="K49" s="167"/>
      <c r="L49" s="167"/>
      <c r="M49" s="167"/>
      <c r="N49" s="167"/>
      <c r="O49" s="167"/>
    </row>
    <row r="50" spans="3:15" x14ac:dyDescent="0.3">
      <c r="C50" s="167"/>
      <c r="D50" s="167"/>
      <c r="E50" s="167"/>
      <c r="F50" s="167"/>
      <c r="G50" s="167"/>
      <c r="H50" s="167"/>
      <c r="I50" s="167"/>
      <c r="J50" s="167"/>
      <c r="K50" s="167"/>
      <c r="L50" s="167"/>
      <c r="M50" s="167"/>
      <c r="N50" s="167"/>
      <c r="O50" s="167"/>
    </row>
    <row r="51" spans="3:15" x14ac:dyDescent="0.3">
      <c r="C51" s="167"/>
      <c r="D51" s="167"/>
      <c r="E51" s="167"/>
      <c r="F51" s="167"/>
      <c r="G51" s="167"/>
      <c r="H51" s="167"/>
      <c r="I51" s="167"/>
      <c r="J51" s="167"/>
      <c r="K51" s="167"/>
      <c r="L51" s="167"/>
      <c r="M51" s="167"/>
      <c r="N51" s="167"/>
      <c r="O51" s="167"/>
    </row>
    <row r="52" spans="3:15" x14ac:dyDescent="0.3">
      <c r="C52" s="167"/>
      <c r="D52" s="167"/>
      <c r="E52" s="167"/>
      <c r="F52" s="167"/>
      <c r="G52" s="167"/>
      <c r="H52" s="167"/>
      <c r="I52" s="167"/>
      <c r="J52" s="167"/>
      <c r="K52" s="167"/>
      <c r="L52" s="167"/>
      <c r="M52" s="167"/>
      <c r="N52" s="167"/>
      <c r="O52" s="167"/>
    </row>
    <row r="53" spans="3:15" x14ac:dyDescent="0.3">
      <c r="C53" s="167"/>
      <c r="D53" s="167"/>
      <c r="E53" s="167"/>
      <c r="F53" s="167"/>
      <c r="G53" s="167"/>
      <c r="H53" s="167"/>
      <c r="I53" s="167"/>
      <c r="J53" s="167"/>
      <c r="K53" s="167"/>
      <c r="L53" s="167"/>
      <c r="M53" s="167"/>
      <c r="N53" s="167"/>
      <c r="O53" s="167"/>
    </row>
    <row r="54" spans="3:15" x14ac:dyDescent="0.3">
      <c r="C54" s="167"/>
      <c r="D54" s="167"/>
      <c r="E54" s="167"/>
      <c r="F54" s="167"/>
      <c r="G54" s="167"/>
      <c r="H54" s="167"/>
      <c r="I54" s="167"/>
      <c r="J54" s="167"/>
      <c r="K54" s="167"/>
      <c r="L54" s="167"/>
      <c r="M54" s="167"/>
      <c r="N54" s="167"/>
      <c r="O54" s="167"/>
    </row>
    <row r="55" spans="3:15" x14ac:dyDescent="0.3">
      <c r="C55" s="167"/>
      <c r="D55" s="167"/>
      <c r="E55" s="167"/>
      <c r="F55" s="167"/>
      <c r="G55" s="167"/>
      <c r="H55" s="167"/>
      <c r="I55" s="167"/>
      <c r="J55" s="167"/>
      <c r="K55" s="167"/>
      <c r="L55" s="167"/>
      <c r="M55" s="167"/>
      <c r="N55" s="167"/>
      <c r="O55" s="167"/>
    </row>
    <row r="56" spans="3:15" x14ac:dyDescent="0.3">
      <c r="C56" s="167"/>
      <c r="D56" s="167"/>
      <c r="E56" s="167"/>
      <c r="F56" s="167"/>
      <c r="G56" s="167"/>
      <c r="H56" s="167"/>
      <c r="I56" s="167"/>
      <c r="J56" s="167"/>
      <c r="K56" s="167"/>
      <c r="L56" s="167"/>
      <c r="M56" s="167"/>
      <c r="N56" s="167"/>
      <c r="O56" s="167"/>
    </row>
    <row r="57" spans="3:15" x14ac:dyDescent="0.3">
      <c r="C57" s="167"/>
      <c r="D57" s="167"/>
      <c r="E57" s="167"/>
      <c r="F57" s="167"/>
      <c r="G57" s="167"/>
      <c r="H57" s="167"/>
      <c r="I57" s="167"/>
      <c r="J57" s="167"/>
      <c r="K57" s="167"/>
      <c r="L57" s="167"/>
      <c r="M57" s="167"/>
      <c r="N57" s="167"/>
      <c r="O57" s="167"/>
    </row>
    <row r="58" spans="3:15" x14ac:dyDescent="0.3">
      <c r="C58" s="167"/>
      <c r="D58" s="167"/>
      <c r="E58" s="167"/>
      <c r="F58" s="167"/>
      <c r="G58" s="167"/>
      <c r="H58" s="167"/>
      <c r="I58" s="167"/>
      <c r="J58" s="167"/>
      <c r="K58" s="167"/>
      <c r="L58" s="167"/>
      <c r="M58" s="167"/>
      <c r="N58" s="167"/>
      <c r="O58" s="167"/>
    </row>
    <row r="59" spans="3:15" x14ac:dyDescent="0.3">
      <c r="C59" s="167"/>
      <c r="D59" s="167"/>
      <c r="E59" s="167"/>
      <c r="F59" s="167"/>
      <c r="G59" s="167"/>
      <c r="H59" s="167"/>
      <c r="I59" s="167"/>
      <c r="J59" s="167"/>
      <c r="K59" s="167"/>
      <c r="L59" s="167"/>
      <c r="M59" s="167"/>
      <c r="N59" s="167"/>
      <c r="O59" s="167"/>
    </row>
    <row r="60" spans="3:15" x14ac:dyDescent="0.3">
      <c r="C60" s="167"/>
      <c r="D60" s="167"/>
      <c r="E60" s="167"/>
      <c r="F60" s="167"/>
      <c r="G60" s="167"/>
      <c r="H60" s="167"/>
      <c r="I60" s="167"/>
      <c r="J60" s="167"/>
      <c r="K60" s="167"/>
      <c r="L60" s="167"/>
      <c r="M60" s="167"/>
      <c r="N60" s="167"/>
      <c r="O60" s="167"/>
    </row>
    <row r="61" spans="3:15" x14ac:dyDescent="0.3">
      <c r="C61" s="167"/>
      <c r="D61" s="167"/>
      <c r="E61" s="167"/>
      <c r="F61" s="167"/>
      <c r="G61" s="167"/>
      <c r="H61" s="167"/>
      <c r="I61" s="167"/>
      <c r="J61" s="167"/>
      <c r="K61" s="167"/>
      <c r="L61" s="167"/>
      <c r="M61" s="167"/>
      <c r="N61" s="167"/>
      <c r="O61" s="167"/>
    </row>
    <row r="62" spans="3:15" x14ac:dyDescent="0.3">
      <c r="C62" s="167"/>
      <c r="D62" s="167"/>
      <c r="E62" s="167"/>
      <c r="F62" s="167"/>
      <c r="G62" s="167"/>
      <c r="H62" s="167"/>
      <c r="I62" s="167"/>
      <c r="J62" s="167"/>
      <c r="K62" s="167"/>
      <c r="L62" s="167"/>
      <c r="M62" s="167"/>
      <c r="N62" s="167"/>
      <c r="O62" s="167"/>
    </row>
    <row r="63" spans="3:15" x14ac:dyDescent="0.3">
      <c r="C63" s="167"/>
      <c r="D63" s="167"/>
      <c r="E63" s="167"/>
      <c r="F63" s="167"/>
      <c r="G63" s="167"/>
      <c r="H63" s="167"/>
      <c r="I63" s="167"/>
      <c r="J63" s="167"/>
      <c r="K63" s="167"/>
      <c r="L63" s="167"/>
      <c r="M63" s="167"/>
      <c r="N63" s="167"/>
      <c r="O63" s="167"/>
    </row>
    <row r="64" spans="3:15" x14ac:dyDescent="0.3">
      <c r="C64" s="167"/>
      <c r="D64" s="167"/>
      <c r="E64" s="167"/>
      <c r="F64" s="167"/>
      <c r="G64" s="167"/>
      <c r="H64" s="167"/>
      <c r="I64" s="167"/>
      <c r="J64" s="167"/>
      <c r="K64" s="167"/>
      <c r="L64" s="167"/>
      <c r="M64" s="167"/>
      <c r="N64" s="167"/>
      <c r="O64" s="167"/>
    </row>
    <row r="65" spans="3:15" x14ac:dyDescent="0.3">
      <c r="C65" s="167"/>
      <c r="D65" s="167"/>
      <c r="E65" s="167"/>
      <c r="F65" s="167"/>
      <c r="G65" s="167"/>
      <c r="H65" s="167"/>
      <c r="I65" s="167"/>
      <c r="J65" s="167"/>
      <c r="K65" s="167"/>
      <c r="L65" s="167"/>
      <c r="M65" s="167"/>
      <c r="N65" s="167"/>
      <c r="O65" s="167"/>
    </row>
    <row r="66" spans="3:15" x14ac:dyDescent="0.3">
      <c r="C66" s="167"/>
      <c r="D66" s="167"/>
      <c r="E66" s="167"/>
      <c r="F66" s="167"/>
      <c r="G66" s="167"/>
      <c r="H66" s="167"/>
      <c r="I66" s="167"/>
      <c r="J66" s="167"/>
      <c r="K66" s="167"/>
      <c r="L66" s="167"/>
      <c r="M66" s="167"/>
      <c r="N66" s="167"/>
      <c r="O66" s="167"/>
    </row>
    <row r="67" spans="3:15" x14ac:dyDescent="0.3">
      <c r="C67" s="167"/>
      <c r="D67" s="167"/>
      <c r="E67" s="167"/>
      <c r="F67" s="167"/>
      <c r="G67" s="167"/>
      <c r="H67" s="167"/>
      <c r="I67" s="167"/>
      <c r="J67" s="167"/>
      <c r="K67" s="167"/>
      <c r="L67" s="167"/>
      <c r="M67" s="167"/>
      <c r="N67" s="167"/>
      <c r="O67" s="167"/>
    </row>
    <row r="68" spans="3:15" x14ac:dyDescent="0.3">
      <c r="C68" s="167"/>
      <c r="D68" s="167"/>
      <c r="E68" s="167"/>
      <c r="F68" s="167"/>
      <c r="G68" s="167"/>
      <c r="H68" s="167"/>
      <c r="I68" s="167"/>
      <c r="J68" s="167"/>
      <c r="K68" s="167"/>
      <c r="L68" s="167"/>
      <c r="M68" s="167"/>
      <c r="N68" s="167"/>
      <c r="O68" s="167"/>
    </row>
    <row r="69" spans="3:15" x14ac:dyDescent="0.3">
      <c r="C69" s="167"/>
      <c r="D69" s="167"/>
      <c r="E69" s="167"/>
      <c r="F69" s="167"/>
      <c r="G69" s="167"/>
      <c r="H69" s="167"/>
      <c r="I69" s="167"/>
      <c r="J69" s="167"/>
      <c r="K69" s="167"/>
      <c r="L69" s="167"/>
      <c r="M69" s="167"/>
      <c r="N69" s="167"/>
      <c r="O69" s="167"/>
    </row>
    <row r="70" spans="3:15" x14ac:dyDescent="0.3">
      <c r="C70" s="167"/>
      <c r="D70" s="167"/>
      <c r="E70" s="167"/>
      <c r="F70" s="167"/>
      <c r="G70" s="167"/>
      <c r="H70" s="167"/>
      <c r="I70" s="167"/>
      <c r="J70" s="167"/>
      <c r="K70" s="167"/>
      <c r="L70" s="167"/>
      <c r="M70" s="167"/>
      <c r="N70" s="167"/>
      <c r="O70" s="167"/>
    </row>
    <row r="71" spans="3:15" x14ac:dyDescent="0.3">
      <c r="C71" s="167"/>
      <c r="D71" s="167"/>
      <c r="E71" s="167"/>
      <c r="F71" s="167"/>
      <c r="G71" s="167"/>
      <c r="H71" s="167"/>
      <c r="I71" s="167"/>
      <c r="J71" s="167"/>
      <c r="K71" s="167"/>
      <c r="L71" s="167"/>
      <c r="M71" s="167"/>
      <c r="N71" s="167"/>
      <c r="O71" s="167"/>
    </row>
    <row r="72" spans="3:15" x14ac:dyDescent="0.3">
      <c r="C72" s="167"/>
      <c r="D72" s="167"/>
      <c r="E72" s="167"/>
      <c r="F72" s="167"/>
      <c r="G72" s="167"/>
      <c r="H72" s="167"/>
      <c r="I72" s="167"/>
      <c r="J72" s="167"/>
      <c r="K72" s="167"/>
      <c r="L72" s="167"/>
      <c r="M72" s="167"/>
      <c r="N72" s="167"/>
      <c r="O72" s="167"/>
    </row>
    <row r="73" spans="3:15" x14ac:dyDescent="0.3">
      <c r="C73" s="167"/>
      <c r="D73" s="167"/>
      <c r="E73" s="167"/>
      <c r="F73" s="167"/>
      <c r="G73" s="167"/>
      <c r="H73" s="167"/>
      <c r="I73" s="167"/>
      <c r="J73" s="167"/>
      <c r="K73" s="167"/>
      <c r="L73" s="167"/>
      <c r="M73" s="167"/>
      <c r="N73" s="167"/>
      <c r="O73" s="167"/>
    </row>
    <row r="74" spans="3:15" x14ac:dyDescent="0.3">
      <c r="C74" s="167"/>
      <c r="D74" s="167"/>
      <c r="E74" s="167"/>
      <c r="F74" s="167"/>
      <c r="G74" s="167"/>
      <c r="H74" s="167"/>
      <c r="I74" s="167"/>
      <c r="J74" s="167"/>
      <c r="K74" s="167"/>
      <c r="L74" s="167"/>
      <c r="M74" s="167"/>
      <c r="N74" s="167"/>
      <c r="O74" s="167"/>
    </row>
    <row r="75" spans="3:15" x14ac:dyDescent="0.3">
      <c r="C75" s="167"/>
      <c r="D75" s="167"/>
      <c r="E75" s="167"/>
      <c r="F75" s="167"/>
      <c r="G75" s="167"/>
      <c r="H75" s="167"/>
      <c r="I75" s="167"/>
      <c r="J75" s="167"/>
      <c r="K75" s="167"/>
      <c r="L75" s="167"/>
      <c r="M75" s="167"/>
      <c r="N75" s="167"/>
      <c r="O75" s="167"/>
    </row>
    <row r="76" spans="3:15" x14ac:dyDescent="0.3">
      <c r="C76" s="167"/>
      <c r="D76" s="167"/>
      <c r="E76" s="167"/>
      <c r="F76" s="167"/>
      <c r="G76" s="167"/>
      <c r="H76" s="167"/>
      <c r="I76" s="167"/>
      <c r="J76" s="167"/>
      <c r="K76" s="167"/>
      <c r="L76" s="167"/>
      <c r="M76" s="167"/>
      <c r="N76" s="167"/>
      <c r="O76" s="167"/>
    </row>
    <row r="77" spans="3:15" x14ac:dyDescent="0.3">
      <c r="C77" s="167"/>
      <c r="D77" s="167"/>
      <c r="E77" s="167"/>
      <c r="F77" s="167"/>
      <c r="G77" s="167"/>
      <c r="H77" s="167"/>
      <c r="I77" s="167"/>
      <c r="J77" s="167"/>
      <c r="K77" s="167"/>
      <c r="L77" s="167"/>
      <c r="M77" s="167"/>
      <c r="N77" s="167"/>
      <c r="O77" s="167"/>
    </row>
    <row r="78" spans="3:15" x14ac:dyDescent="0.3">
      <c r="C78" s="167"/>
      <c r="D78" s="167"/>
      <c r="E78" s="167"/>
      <c r="F78" s="167"/>
      <c r="G78" s="167"/>
      <c r="H78" s="167"/>
      <c r="I78" s="167"/>
      <c r="J78" s="167"/>
      <c r="K78" s="167"/>
      <c r="L78" s="167"/>
      <c r="M78" s="167"/>
      <c r="N78" s="167"/>
      <c r="O78" s="167"/>
    </row>
    <row r="79" spans="3:15" x14ac:dyDescent="0.3">
      <c r="C79" s="167"/>
      <c r="D79" s="167"/>
      <c r="E79" s="167"/>
      <c r="F79" s="167"/>
      <c r="G79" s="167"/>
      <c r="H79" s="167"/>
      <c r="I79" s="167"/>
      <c r="J79" s="167"/>
      <c r="K79" s="167"/>
      <c r="L79" s="167"/>
      <c r="M79" s="167"/>
      <c r="N79" s="167"/>
      <c r="O79" s="167"/>
    </row>
    <row r="80" spans="3:15" x14ac:dyDescent="0.3">
      <c r="C80" s="167"/>
      <c r="D80" s="167"/>
      <c r="E80" s="167"/>
      <c r="F80" s="167"/>
      <c r="G80" s="167"/>
      <c r="H80" s="167"/>
      <c r="I80" s="167"/>
      <c r="J80" s="167"/>
      <c r="K80" s="167"/>
      <c r="L80" s="167"/>
      <c r="M80" s="167"/>
      <c r="N80" s="167"/>
      <c r="O80" s="167"/>
    </row>
    <row r="81" spans="3:15" x14ac:dyDescent="0.3">
      <c r="C81" s="167"/>
      <c r="D81" s="167"/>
      <c r="E81" s="167"/>
      <c r="F81" s="167"/>
      <c r="G81" s="167"/>
      <c r="H81" s="167"/>
      <c r="I81" s="167"/>
      <c r="J81" s="167"/>
      <c r="K81" s="167"/>
      <c r="L81" s="167"/>
      <c r="M81" s="167"/>
      <c r="N81" s="167"/>
      <c r="O81" s="167"/>
    </row>
    <row r="82" spans="3:15" x14ac:dyDescent="0.3">
      <c r="C82" s="167"/>
      <c r="D82" s="167"/>
      <c r="E82" s="167"/>
      <c r="F82" s="167"/>
      <c r="G82" s="167"/>
      <c r="H82" s="167"/>
      <c r="I82" s="167"/>
      <c r="J82" s="167"/>
      <c r="K82" s="167"/>
      <c r="L82" s="167"/>
      <c r="M82" s="167"/>
      <c r="N82" s="167"/>
      <c r="O82" s="167"/>
    </row>
    <row r="83" spans="3:15" x14ac:dyDescent="0.3">
      <c r="C83" s="167"/>
      <c r="D83" s="167"/>
      <c r="E83" s="167"/>
      <c r="F83" s="167"/>
      <c r="G83" s="167"/>
      <c r="H83" s="167"/>
      <c r="I83" s="167"/>
      <c r="J83" s="167"/>
      <c r="K83" s="167"/>
      <c r="L83" s="167"/>
      <c r="M83" s="167"/>
      <c r="N83" s="167"/>
      <c r="O83" s="167"/>
    </row>
    <row r="84" spans="3:15" x14ac:dyDescent="0.3">
      <c r="C84" s="167"/>
      <c r="D84" s="167"/>
      <c r="E84" s="167"/>
      <c r="F84" s="167"/>
      <c r="G84" s="167"/>
      <c r="H84" s="167"/>
      <c r="I84" s="167"/>
      <c r="J84" s="167"/>
      <c r="K84" s="167"/>
      <c r="L84" s="167"/>
      <c r="M84" s="167"/>
      <c r="N84" s="167"/>
      <c r="O84" s="167"/>
    </row>
    <row r="85" spans="3:15" x14ac:dyDescent="0.3">
      <c r="C85" s="167"/>
      <c r="D85" s="167"/>
      <c r="E85" s="167"/>
      <c r="F85" s="167"/>
      <c r="G85" s="167"/>
      <c r="H85" s="167"/>
      <c r="I85" s="167"/>
      <c r="J85" s="167"/>
      <c r="K85" s="167"/>
      <c r="L85" s="167"/>
      <c r="M85" s="167"/>
      <c r="N85" s="167"/>
      <c r="O85" s="167"/>
    </row>
    <row r="86" spans="3:15" x14ac:dyDescent="0.3">
      <c r="C86" s="167"/>
      <c r="D86" s="167"/>
      <c r="E86" s="167"/>
      <c r="F86" s="167"/>
      <c r="G86" s="167"/>
      <c r="H86" s="167"/>
      <c r="I86" s="167"/>
      <c r="J86" s="167"/>
      <c r="K86" s="167"/>
      <c r="L86" s="167"/>
      <c r="M86" s="167"/>
      <c r="N86" s="167"/>
      <c r="O86" s="167"/>
    </row>
    <row r="87" spans="3:15" x14ac:dyDescent="0.3">
      <c r="C87" s="167"/>
      <c r="D87" s="167"/>
      <c r="E87" s="167"/>
      <c r="F87" s="167"/>
      <c r="G87" s="167"/>
      <c r="H87" s="167"/>
      <c r="I87" s="167"/>
      <c r="J87" s="167"/>
      <c r="K87" s="167"/>
      <c r="L87" s="167"/>
      <c r="M87" s="167"/>
      <c r="N87" s="167"/>
      <c r="O87" s="167"/>
    </row>
    <row r="88" spans="3:15" x14ac:dyDescent="0.3">
      <c r="C88" s="167"/>
      <c r="D88" s="167"/>
      <c r="E88" s="167"/>
      <c r="F88" s="167"/>
      <c r="G88" s="167"/>
      <c r="H88" s="167"/>
      <c r="I88" s="167"/>
      <c r="J88" s="167"/>
      <c r="K88" s="167"/>
      <c r="L88" s="167"/>
      <c r="M88" s="167"/>
      <c r="N88" s="167"/>
      <c r="O88" s="167"/>
    </row>
  </sheetData>
  <mergeCells count="5">
    <mergeCell ref="C25:O25"/>
    <mergeCell ref="C31:O31"/>
    <mergeCell ref="C33:O33"/>
    <mergeCell ref="C36:O36"/>
    <mergeCell ref="C40:O40"/>
  </mergeCells>
  <hyperlinks>
    <hyperlink ref="C19" r:id="rId1" xr:uid="{00000000-0004-0000-0500-000000000000}"/>
    <hyperlink ref="H12" r:id="rId2" xr:uid="{00000000-0004-0000-0500-000001000000}"/>
  </hyperlinks>
  <pageMargins left="0.7" right="0.7" top="0.75" bottom="0.75" header="0.3" footer="0.3"/>
  <pageSetup orientation="portrait"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3" tint="0.79998168889431442"/>
    <pageSetUpPr fitToPage="1"/>
  </sheetPr>
  <dimension ref="B1:AC168"/>
  <sheetViews>
    <sheetView showGridLines="0" topLeftCell="A53" zoomScale="115" zoomScaleNormal="115" workbookViewId="0">
      <selection activeCell="Q65" sqref="Q65"/>
    </sheetView>
  </sheetViews>
  <sheetFormatPr defaultColWidth="8.77734375" defaultRowHeight="14.4" x14ac:dyDescent="0.3"/>
  <cols>
    <col min="1" max="1" width="2.44140625" style="191" customWidth="1"/>
    <col min="2" max="2" width="2.5546875" style="191" customWidth="1"/>
    <col min="3" max="3" width="12.21875" style="191" customWidth="1"/>
    <col min="4" max="4" width="12" style="191" customWidth="1"/>
    <col min="5" max="5" width="13.21875" style="191" customWidth="1"/>
    <col min="6" max="6" width="12.77734375" style="191" customWidth="1"/>
    <col min="7" max="7" width="11.77734375" style="191" customWidth="1"/>
    <col min="8" max="9" width="12.21875" style="191" customWidth="1"/>
    <col min="10" max="10" width="15" style="192" customWidth="1"/>
    <col min="11" max="11" width="14.44140625" style="191" customWidth="1"/>
    <col min="12" max="12" width="12.77734375" style="193" customWidth="1"/>
    <col min="13" max="13" width="10.77734375" style="194" customWidth="1"/>
    <col min="14" max="14" width="2.44140625" style="191" customWidth="1"/>
    <col min="15" max="15" width="3.21875" style="191" customWidth="1"/>
    <col min="16" max="19" width="8.77734375" style="191"/>
    <col min="20" max="20" width="10.77734375" style="191" customWidth="1"/>
    <col min="21" max="16384" width="8.77734375" style="191"/>
  </cols>
  <sheetData>
    <row r="1" spans="2:29" ht="15" thickBot="1" x14ac:dyDescent="0.35"/>
    <row r="2" spans="2:29" s="198" customFormat="1" ht="20.25" customHeight="1" x14ac:dyDescent="0.3">
      <c r="B2" s="195"/>
      <c r="C2" s="196"/>
      <c r="D2" s="196"/>
      <c r="E2" s="1802" t="s">
        <v>384</v>
      </c>
      <c r="F2" s="1802"/>
      <c r="G2" s="1802"/>
      <c r="H2" s="1802"/>
      <c r="I2" s="1802"/>
      <c r="J2" s="1802"/>
      <c r="K2" s="1802"/>
      <c r="L2" s="197"/>
      <c r="M2" s="1803" t="s">
        <v>586</v>
      </c>
      <c r="N2" s="1804"/>
    </row>
    <row r="3" spans="2:29" s="198" customFormat="1" ht="18.75" customHeight="1" thickBot="1" x14ac:dyDescent="0.35">
      <c r="B3" s="199"/>
      <c r="C3" s="200"/>
      <c r="D3" s="200"/>
      <c r="E3" s="1805" t="s">
        <v>385</v>
      </c>
      <c r="F3" s="1806"/>
      <c r="G3" s="1806"/>
      <c r="H3" s="1806"/>
      <c r="I3" s="1806"/>
      <c r="J3" s="1806"/>
      <c r="K3" s="1806"/>
      <c r="L3" s="201"/>
      <c r="M3" s="1807" t="s">
        <v>458</v>
      </c>
      <c r="N3" s="1808"/>
    </row>
    <row r="4" spans="2:29" s="198" customFormat="1" ht="14.25" customHeight="1" x14ac:dyDescent="0.3">
      <c r="B4" s="195"/>
      <c r="C4" s="1809" t="s">
        <v>386</v>
      </c>
      <c r="D4" s="1809"/>
      <c r="E4" s="1809"/>
      <c r="F4" s="1809"/>
      <c r="G4" s="1809"/>
      <c r="H4" s="1809"/>
      <c r="I4" s="1809"/>
      <c r="J4" s="1809"/>
      <c r="K4" s="1809"/>
      <c r="L4" s="1809"/>
      <c r="M4" s="1809"/>
      <c r="N4" s="202"/>
    </row>
    <row r="5" spans="2:29" s="198" customFormat="1" ht="17.25" customHeight="1" x14ac:dyDescent="0.3">
      <c r="B5" s="203"/>
      <c r="C5" s="1810"/>
      <c r="D5" s="1810"/>
      <c r="E5" s="1810"/>
      <c r="F5" s="1810"/>
      <c r="G5" s="1810"/>
      <c r="H5" s="1810"/>
      <c r="I5" s="1810"/>
      <c r="J5" s="1810"/>
      <c r="K5" s="1810"/>
      <c r="L5" s="1810"/>
      <c r="M5" s="1810"/>
      <c r="N5" s="204"/>
      <c r="R5" s="198" t="s">
        <v>22</v>
      </c>
    </row>
    <row r="6" spans="2:29" s="198" customFormat="1" ht="16.05" customHeight="1" x14ac:dyDescent="0.3">
      <c r="B6" s="1780" t="s">
        <v>387</v>
      </c>
      <c r="C6" s="1781"/>
      <c r="D6" s="1781"/>
      <c r="E6" s="1781"/>
      <c r="F6" s="1781"/>
      <c r="G6" s="1781"/>
      <c r="H6" s="1781"/>
      <c r="I6" s="1811"/>
      <c r="J6" s="205"/>
      <c r="K6" s="1812" t="s">
        <v>388</v>
      </c>
      <c r="L6" s="1781"/>
      <c r="M6" s="1781"/>
      <c r="N6" s="1782"/>
      <c r="Q6" s="158"/>
      <c r="R6" s="158"/>
      <c r="S6" s="158"/>
      <c r="T6" s="158"/>
      <c r="U6" s="158"/>
      <c r="V6" s="158"/>
      <c r="W6" s="158"/>
      <c r="X6" s="158"/>
      <c r="Y6" s="158"/>
      <c r="Z6" s="158"/>
      <c r="AA6" s="158"/>
      <c r="AB6" s="158"/>
      <c r="AC6" s="158"/>
    </row>
    <row r="7" spans="2:29" s="198" customFormat="1" ht="16.05" customHeight="1" x14ac:dyDescent="0.3">
      <c r="B7" s="1791" t="s">
        <v>274</v>
      </c>
      <c r="C7" s="1792"/>
      <c r="D7" s="1793"/>
      <c r="E7" s="1794"/>
      <c r="F7" s="1795"/>
      <c r="G7" s="1795"/>
      <c r="H7" s="1795"/>
      <c r="I7" s="1796"/>
      <c r="K7" s="206" t="s">
        <v>389</v>
      </c>
      <c r="L7" s="207"/>
      <c r="M7" s="1797"/>
      <c r="N7" s="1798"/>
      <c r="P7" s="208"/>
      <c r="Q7" s="169"/>
      <c r="R7" s="169"/>
      <c r="S7" s="158"/>
      <c r="T7" s="158"/>
      <c r="U7" s="158"/>
      <c r="V7" s="158"/>
      <c r="W7" s="158"/>
      <c r="X7" s="158"/>
      <c r="Y7" s="158"/>
      <c r="Z7" s="158"/>
      <c r="AA7" s="158"/>
      <c r="AB7" s="158"/>
      <c r="AC7" s="158"/>
    </row>
    <row r="8" spans="2:29" s="198" customFormat="1" ht="16.05" customHeight="1" x14ac:dyDescent="0.3">
      <c r="B8" s="1771" t="s">
        <v>390</v>
      </c>
      <c r="C8" s="1772"/>
      <c r="D8" s="1773"/>
      <c r="E8" s="1789"/>
      <c r="F8" s="1799"/>
      <c r="G8" s="1799"/>
      <c r="H8" s="1799"/>
      <c r="I8" s="1790"/>
      <c r="K8" s="1800" t="s">
        <v>391</v>
      </c>
      <c r="L8" s="1801"/>
      <c r="M8" s="1797"/>
      <c r="N8" s="1798"/>
      <c r="P8" s="208"/>
      <c r="Q8" s="198" t="s">
        <v>22</v>
      </c>
      <c r="T8" s="158"/>
      <c r="U8" s="158"/>
      <c r="V8" s="158"/>
      <c r="W8" s="158"/>
      <c r="X8" s="158"/>
      <c r="Y8" s="158"/>
      <c r="Z8" s="158"/>
      <c r="AA8" s="158"/>
      <c r="AB8" s="158"/>
      <c r="AC8" s="158"/>
    </row>
    <row r="9" spans="2:29" s="198" customFormat="1" ht="16.05" customHeight="1" x14ac:dyDescent="0.3">
      <c r="B9" s="1771" t="s">
        <v>392</v>
      </c>
      <c r="C9" s="1772"/>
      <c r="D9" s="1773"/>
      <c r="E9" s="1789"/>
      <c r="F9" s="1799"/>
      <c r="G9" s="1799"/>
      <c r="H9" s="1799"/>
      <c r="I9" s="1790"/>
      <c r="K9" s="1813" t="str">
        <f>IF(M7="X","Exempt",IF(M8="X","Exempt"," "))</f>
        <v xml:space="preserve"> </v>
      </c>
      <c r="L9" s="1814"/>
      <c r="M9" s="1814"/>
      <c r="N9" s="1815"/>
      <c r="P9" s="208"/>
      <c r="Q9" s="209"/>
      <c r="R9" s="209"/>
      <c r="S9" s="209"/>
      <c r="T9" s="209"/>
      <c r="U9" s="210"/>
      <c r="V9" s="158"/>
      <c r="X9" s="158"/>
      <c r="Y9" s="158"/>
      <c r="Z9" s="158"/>
      <c r="AA9" s="158"/>
      <c r="AB9" s="158"/>
      <c r="AC9" s="158"/>
    </row>
    <row r="10" spans="2:29" s="198" customFormat="1" ht="16.05" customHeight="1" x14ac:dyDescent="0.3">
      <c r="B10" s="1777" t="s">
        <v>393</v>
      </c>
      <c r="C10" s="1778"/>
      <c r="D10" s="1779"/>
      <c r="E10" s="1787"/>
      <c r="F10" s="1788"/>
      <c r="G10" s="211" t="s">
        <v>394</v>
      </c>
      <c r="H10" s="1789"/>
      <c r="I10" s="1790"/>
      <c r="N10" s="212"/>
      <c r="P10" s="208"/>
      <c r="Q10" s="158"/>
      <c r="R10" s="158"/>
      <c r="S10" s="158"/>
      <c r="T10" s="158"/>
      <c r="U10" s="158"/>
      <c r="V10" s="158"/>
      <c r="W10" s="158"/>
      <c r="X10" s="158"/>
      <c r="Y10" s="158"/>
      <c r="Z10" s="158"/>
      <c r="AA10" s="158"/>
      <c r="AB10" s="158"/>
      <c r="AC10" s="158"/>
    </row>
    <row r="11" spans="2:29" s="198" customFormat="1" ht="6.75" customHeight="1" x14ac:dyDescent="0.3">
      <c r="B11" s="203"/>
      <c r="K11" s="213"/>
      <c r="L11" s="213"/>
      <c r="M11" s="213"/>
      <c r="N11" s="212"/>
      <c r="Q11" s="158"/>
      <c r="U11" s="158"/>
      <c r="V11" s="158"/>
      <c r="W11" s="158"/>
      <c r="X11" s="158"/>
      <c r="Y11" s="158"/>
      <c r="Z11" s="158"/>
      <c r="AA11" s="158"/>
      <c r="AB11" s="158"/>
      <c r="AC11" s="158"/>
    </row>
    <row r="12" spans="2:29" s="198" customFormat="1" ht="15" customHeight="1" x14ac:dyDescent="0.3">
      <c r="B12" s="1780" t="s">
        <v>395</v>
      </c>
      <c r="C12" s="1781"/>
      <c r="D12" s="1781"/>
      <c r="E12" s="1781"/>
      <c r="F12" s="1781"/>
      <c r="G12" s="1781"/>
      <c r="H12" s="1781"/>
      <c r="I12" s="1781"/>
      <c r="J12" s="1781"/>
      <c r="K12" s="1781"/>
      <c r="L12" s="1781"/>
      <c r="M12" s="1781"/>
      <c r="N12" s="1782"/>
      <c r="U12" s="158"/>
      <c r="V12" s="158"/>
      <c r="W12" s="158"/>
      <c r="X12" s="158"/>
      <c r="Y12" s="158"/>
      <c r="Z12" s="158"/>
      <c r="AA12" s="158"/>
      <c r="AB12" s="158"/>
      <c r="AC12" s="158"/>
    </row>
    <row r="13" spans="2:29" s="198" customFormat="1" ht="16.05" customHeight="1" x14ac:dyDescent="0.3">
      <c r="B13" s="1783" t="s">
        <v>396</v>
      </c>
      <c r="C13" s="1784"/>
      <c r="D13" s="1784"/>
      <c r="E13" s="214" t="s">
        <v>397</v>
      </c>
      <c r="F13" s="1785" t="s">
        <v>398</v>
      </c>
      <c r="G13" s="1785"/>
      <c r="H13" s="1785"/>
      <c r="I13" s="1785"/>
      <c r="J13" s="1785" t="s">
        <v>399</v>
      </c>
      <c r="K13" s="1785"/>
      <c r="L13" s="1785"/>
      <c r="M13" s="1785"/>
      <c r="N13" s="1786"/>
      <c r="P13" s="158"/>
      <c r="Q13" s="158"/>
      <c r="V13" s="158"/>
      <c r="W13" s="158"/>
      <c r="X13" s="158"/>
      <c r="Y13" s="158"/>
      <c r="Z13" s="158"/>
      <c r="AA13" s="158"/>
      <c r="AB13" s="158"/>
      <c r="AC13" s="158"/>
    </row>
    <row r="14" spans="2:29" s="198" customFormat="1" ht="16.05" customHeight="1" x14ac:dyDescent="0.3">
      <c r="B14" s="1771" t="s">
        <v>400</v>
      </c>
      <c r="C14" s="1772"/>
      <c r="D14" s="1773"/>
      <c r="E14" s="215"/>
      <c r="F14" s="1774"/>
      <c r="G14" s="1774"/>
      <c r="H14" s="1774"/>
      <c r="I14" s="1774"/>
      <c r="J14" s="1775"/>
      <c r="K14" s="1775"/>
      <c r="L14" s="1775"/>
      <c r="M14" s="1775"/>
      <c r="N14" s="1776"/>
      <c r="Q14" s="158"/>
      <c r="T14" s="216"/>
      <c r="X14" s="158"/>
      <c r="Y14" s="158"/>
      <c r="Z14" s="158"/>
      <c r="AA14" s="158"/>
      <c r="AB14" s="158"/>
      <c r="AC14" s="158"/>
    </row>
    <row r="15" spans="2:29" s="198" customFormat="1" ht="16.05" customHeight="1" x14ac:dyDescent="0.3">
      <c r="B15" s="1771" t="s">
        <v>401</v>
      </c>
      <c r="C15" s="1772"/>
      <c r="D15" s="1773"/>
      <c r="E15" s="215"/>
      <c r="F15" s="1774"/>
      <c r="G15" s="1774"/>
      <c r="H15" s="1774"/>
      <c r="I15" s="1774"/>
      <c r="J15" s="1775"/>
      <c r="K15" s="1775"/>
      <c r="L15" s="1775"/>
      <c r="M15" s="1775"/>
      <c r="N15" s="1776"/>
      <c r="P15" s="169"/>
      <c r="Q15" s="158"/>
      <c r="X15" s="158"/>
      <c r="Y15" s="158"/>
      <c r="Z15" s="158"/>
      <c r="AA15" s="158"/>
      <c r="AB15" s="158"/>
      <c r="AC15" s="158"/>
    </row>
    <row r="16" spans="2:29" s="198" customFormat="1" ht="16.05" customHeight="1" x14ac:dyDescent="0.3">
      <c r="B16" s="1777" t="s">
        <v>402</v>
      </c>
      <c r="C16" s="1778"/>
      <c r="D16" s="1779"/>
      <c r="E16" s="215"/>
      <c r="F16" s="1774"/>
      <c r="G16" s="1774"/>
      <c r="H16" s="1774"/>
      <c r="I16" s="1774"/>
      <c r="J16" s="1775"/>
      <c r="K16" s="1775"/>
      <c r="L16" s="1775"/>
      <c r="M16" s="1775"/>
      <c r="N16" s="1776"/>
      <c r="P16" s="169"/>
      <c r="Q16" s="158"/>
      <c r="X16" s="158"/>
      <c r="Y16" s="158"/>
      <c r="Z16" s="158"/>
      <c r="AA16" s="158"/>
      <c r="AB16" s="158"/>
      <c r="AC16" s="158"/>
    </row>
    <row r="17" spans="2:29" ht="11.25" customHeight="1" x14ac:dyDescent="0.3">
      <c r="B17" s="217"/>
      <c r="N17" s="218"/>
      <c r="P17" s="219"/>
      <c r="Q17" s="220"/>
      <c r="X17" s="221"/>
      <c r="Y17" s="221"/>
      <c r="Z17" s="221"/>
      <c r="AA17" s="221"/>
      <c r="AB17" s="222"/>
      <c r="AC17" s="222"/>
    </row>
    <row r="18" spans="2:29" s="219" customFormat="1" ht="15" customHeight="1" x14ac:dyDescent="0.25">
      <c r="B18" s="1761" t="s">
        <v>403</v>
      </c>
      <c r="C18" s="1762"/>
      <c r="D18" s="1762"/>
      <c r="E18" s="1762"/>
      <c r="F18" s="1762"/>
      <c r="G18" s="1762"/>
      <c r="H18" s="1762"/>
      <c r="I18" s="1762"/>
      <c r="J18" s="1762"/>
      <c r="K18" s="1762"/>
      <c r="L18" s="1762"/>
      <c r="M18" s="1762"/>
      <c r="N18" s="1763"/>
      <c r="Q18" s="1764"/>
      <c r="R18" s="1764"/>
      <c r="S18" s="1764"/>
      <c r="T18" s="1764"/>
      <c r="U18" s="1764"/>
      <c r="V18" s="1764"/>
      <c r="W18" s="1764"/>
      <c r="X18" s="1764"/>
      <c r="Y18" s="1764"/>
      <c r="Z18" s="1764"/>
      <c r="AA18" s="1764"/>
      <c r="AB18" s="1764"/>
      <c r="AC18" s="1764"/>
    </row>
    <row r="19" spans="2:29" ht="42.75" customHeight="1" x14ac:dyDescent="0.3">
      <c r="B19" s="1765" t="s">
        <v>404</v>
      </c>
      <c r="C19" s="1766"/>
      <c r="D19" s="1766"/>
      <c r="E19" s="1766"/>
      <c r="F19" s="1766"/>
      <c r="G19" s="1766"/>
      <c r="H19" s="1766"/>
      <c r="I19" s="1767"/>
      <c r="J19" s="223" t="s">
        <v>405</v>
      </c>
      <c r="K19" s="224" t="s">
        <v>406</v>
      </c>
      <c r="L19" s="225" t="s">
        <v>407</v>
      </c>
      <c r="M19" s="1768" t="s">
        <v>408</v>
      </c>
      <c r="N19" s="1769"/>
      <c r="Q19" s="221" t="s">
        <v>22</v>
      </c>
      <c r="R19" s="221"/>
      <c r="S19" s="221"/>
      <c r="T19" s="221"/>
      <c r="U19" s="221"/>
      <c r="V19" s="221"/>
      <c r="W19" s="221"/>
      <c r="X19" s="221"/>
      <c r="Y19" s="221"/>
      <c r="Z19" s="221"/>
      <c r="AA19" s="221"/>
      <c r="AB19" s="221"/>
      <c r="AC19" s="221"/>
    </row>
    <row r="20" spans="2:29" x14ac:dyDescent="0.3">
      <c r="B20" s="1750" t="s">
        <v>409</v>
      </c>
      <c r="C20" s="1751"/>
      <c r="D20" s="1751"/>
      <c r="E20" s="1751"/>
      <c r="F20" s="1751"/>
      <c r="G20" s="1751"/>
      <c r="H20" s="1751"/>
      <c r="I20" s="1751"/>
      <c r="J20" s="226"/>
      <c r="K20" s="227" t="s">
        <v>143</v>
      </c>
      <c r="L20" s="228"/>
      <c r="M20" s="1736">
        <f>J20*L20/1000</f>
        <v>0</v>
      </c>
      <c r="N20" s="1737"/>
      <c r="O20" s="229"/>
      <c r="Q20" s="1770" t="s">
        <v>410</v>
      </c>
      <c r="R20" s="1770"/>
      <c r="S20" s="1770"/>
      <c r="T20" s="1770"/>
      <c r="U20" s="1770"/>
      <c r="V20" s="1770"/>
      <c r="W20" s="1770"/>
      <c r="X20" s="1770"/>
      <c r="Y20" s="1770"/>
      <c r="Z20" s="1770"/>
      <c r="AA20" s="1770"/>
      <c r="AB20" s="1770"/>
      <c r="AC20" s="1770"/>
    </row>
    <row r="21" spans="2:29" x14ac:dyDescent="0.3">
      <c r="B21" s="1750" t="s">
        <v>411</v>
      </c>
      <c r="C21" s="1751"/>
      <c r="D21" s="1751"/>
      <c r="E21" s="1751"/>
      <c r="F21" s="1751"/>
      <c r="G21" s="1751"/>
      <c r="H21" s="1751"/>
      <c r="I21" s="1751"/>
      <c r="J21" s="226"/>
      <c r="K21" s="230" t="s">
        <v>142</v>
      </c>
      <c r="L21" s="231"/>
      <c r="M21" s="1725">
        <f>J21*L21/1000</f>
        <v>0</v>
      </c>
      <c r="N21" s="1726"/>
      <c r="O21" s="229"/>
      <c r="S21" s="191" t="s">
        <v>22</v>
      </c>
    </row>
    <row r="22" spans="2:29" x14ac:dyDescent="0.3">
      <c r="B22" s="217"/>
      <c r="I22" s="222"/>
      <c r="J22" s="1752" t="s">
        <v>412</v>
      </c>
      <c r="K22" s="1753"/>
      <c r="L22" s="1753"/>
      <c r="M22" s="1754">
        <f>SUM(M20:M21)</f>
        <v>0</v>
      </c>
      <c r="N22" s="1755"/>
    </row>
    <row r="23" spans="2:29" ht="6.75" customHeight="1" x14ac:dyDescent="0.3">
      <c r="B23" s="217"/>
      <c r="N23" s="218"/>
    </row>
    <row r="24" spans="2:29" ht="45.75" customHeight="1" x14ac:dyDescent="0.3">
      <c r="B24" s="1756" t="s">
        <v>413</v>
      </c>
      <c r="C24" s="1757"/>
      <c r="D24" s="1757"/>
      <c r="E24" s="1757"/>
      <c r="F24" s="1757"/>
      <c r="G24" s="1758"/>
      <c r="H24" s="232" t="s">
        <v>414</v>
      </c>
      <c r="I24" s="232" t="s">
        <v>415</v>
      </c>
      <c r="J24" s="233" t="s">
        <v>416</v>
      </c>
      <c r="K24" s="232" t="s">
        <v>406</v>
      </c>
      <c r="L24" s="234" t="s">
        <v>407</v>
      </c>
      <c r="M24" s="1759" t="s">
        <v>408</v>
      </c>
      <c r="N24" s="1760"/>
    </row>
    <row r="25" spans="2:29" x14ac:dyDescent="0.3">
      <c r="B25" s="1747" t="s">
        <v>417</v>
      </c>
      <c r="C25" s="1748"/>
      <c r="D25" s="1748"/>
      <c r="E25" s="1748"/>
      <c r="F25" s="1748"/>
      <c r="G25" s="1748"/>
      <c r="H25" s="1739"/>
      <c r="I25" s="1739"/>
      <c r="J25" s="1739"/>
      <c r="K25" s="1739"/>
      <c r="L25" s="1739"/>
      <c r="M25" s="1739"/>
      <c r="N25" s="1749"/>
    </row>
    <row r="26" spans="2:29" x14ac:dyDescent="0.3">
      <c r="B26" s="1719" t="s">
        <v>418</v>
      </c>
      <c r="C26" s="1720"/>
      <c r="D26" s="1720"/>
      <c r="E26" s="1720"/>
      <c r="F26" s="1720"/>
      <c r="G26" s="1721"/>
      <c r="H26" s="235">
        <v>0</v>
      </c>
      <c r="I26" s="236"/>
      <c r="J26" s="237"/>
      <c r="K26" s="238"/>
      <c r="L26" s="239">
        <f>IF(K26="Natural Gas",$G$138,IF(K26="Electricity",$G$137,))</f>
        <v>0</v>
      </c>
      <c r="M26" s="1736">
        <f>H26*J26*L26/1000</f>
        <v>0</v>
      </c>
      <c r="N26" s="1737"/>
    </row>
    <row r="27" spans="2:29" x14ac:dyDescent="0.3">
      <c r="B27" s="1719" t="s">
        <v>419</v>
      </c>
      <c r="C27" s="1720"/>
      <c r="D27" s="1720"/>
      <c r="E27" s="1720"/>
      <c r="F27" s="1720"/>
      <c r="G27" s="1721"/>
      <c r="H27" s="235">
        <v>0</v>
      </c>
      <c r="I27" s="236"/>
      <c r="J27" s="237"/>
      <c r="K27" s="238"/>
      <c r="L27" s="239">
        <f>IF(K27="Natural Gas",$G$138,IF(K27="Electricity",$G$137,))</f>
        <v>0</v>
      </c>
      <c r="M27" s="1736">
        <f>H27*J27*L27/1000</f>
        <v>0</v>
      </c>
      <c r="N27" s="1737"/>
      <c r="S27" s="191" t="s">
        <v>22</v>
      </c>
      <c r="T27" s="191" t="s">
        <v>22</v>
      </c>
    </row>
    <row r="28" spans="2:29" x14ac:dyDescent="0.3">
      <c r="B28" s="1719" t="s">
        <v>420</v>
      </c>
      <c r="C28" s="1720"/>
      <c r="D28" s="1720"/>
      <c r="E28" s="1720"/>
      <c r="F28" s="1720"/>
      <c r="G28" s="1721"/>
      <c r="H28" s="235"/>
      <c r="I28" s="236"/>
      <c r="J28" s="237"/>
      <c r="K28" s="238"/>
      <c r="L28" s="239">
        <f>IF(K28="Natural Gas",$G$138,IF(K28="Electricity",$G$137,))</f>
        <v>0</v>
      </c>
      <c r="M28" s="1736">
        <f>H28*J28*L28/1000</f>
        <v>0</v>
      </c>
      <c r="N28" s="1737"/>
    </row>
    <row r="29" spans="2:29" x14ac:dyDescent="0.3">
      <c r="B29" s="1719" t="s">
        <v>421</v>
      </c>
      <c r="C29" s="1720"/>
      <c r="D29" s="1720"/>
      <c r="E29" s="1720"/>
      <c r="F29" s="1720"/>
      <c r="G29" s="1721"/>
      <c r="H29" s="235"/>
      <c r="I29" s="236"/>
      <c r="J29" s="237"/>
      <c r="K29" s="238"/>
      <c r="L29" s="239">
        <f>IF(K29="Natural Gas",$G$138,IF(K29="Electricity",$G$137,))</f>
        <v>0</v>
      </c>
      <c r="M29" s="1736">
        <f>H29*J29*L29/1000</f>
        <v>0</v>
      </c>
      <c r="N29" s="1737"/>
    </row>
    <row r="30" spans="2:29" ht="16.5" customHeight="1" x14ac:dyDescent="0.3">
      <c r="B30" s="1745" t="s">
        <v>422</v>
      </c>
      <c r="C30" s="1740"/>
      <c r="D30" s="1740"/>
      <c r="E30" s="1740"/>
      <c r="F30" s="1740"/>
      <c r="G30" s="1740"/>
      <c r="H30" s="1746"/>
      <c r="I30" s="1740"/>
      <c r="J30" s="1740"/>
      <c r="K30" s="1740"/>
      <c r="L30" s="1740"/>
      <c r="M30" s="1740"/>
      <c r="N30" s="1741"/>
      <c r="T30" s="191" t="s">
        <v>22</v>
      </c>
    </row>
    <row r="31" spans="2:29" x14ac:dyDescent="0.3">
      <c r="B31" s="1719" t="s">
        <v>423</v>
      </c>
      <c r="C31" s="1720"/>
      <c r="D31" s="1720"/>
      <c r="E31" s="1720"/>
      <c r="F31" s="1720"/>
      <c r="G31" s="1721"/>
      <c r="H31" s="235">
        <v>0</v>
      </c>
      <c r="I31" s="236"/>
      <c r="J31" s="240"/>
      <c r="K31" s="238"/>
      <c r="L31" s="239">
        <f>IF(K31="Natural Gas",$G$138,IF(K31="Electricity",$G$137,))</f>
        <v>0</v>
      </c>
      <c r="M31" s="1736">
        <f>H31*J31*L31/1000</f>
        <v>0</v>
      </c>
      <c r="N31" s="1737"/>
      <c r="Q31" s="191" t="s">
        <v>22</v>
      </c>
    </row>
    <row r="32" spans="2:29" x14ac:dyDescent="0.3">
      <c r="B32" s="1719" t="s">
        <v>424</v>
      </c>
      <c r="C32" s="1720"/>
      <c r="D32" s="1720"/>
      <c r="E32" s="1720"/>
      <c r="F32" s="1720"/>
      <c r="G32" s="1721"/>
      <c r="H32" s="235">
        <v>0</v>
      </c>
      <c r="I32" s="236"/>
      <c r="J32" s="237"/>
      <c r="K32" s="238"/>
      <c r="L32" s="239">
        <f>IF(K32="Natural Gas",$G$138,IF(K32="Electricity",$G$137,))</f>
        <v>0</v>
      </c>
      <c r="M32" s="1736">
        <f>H32*J32*L32/1000</f>
        <v>0</v>
      </c>
      <c r="N32" s="1737"/>
    </row>
    <row r="33" spans="2:20" x14ac:dyDescent="0.3">
      <c r="B33" s="1719" t="s">
        <v>425</v>
      </c>
      <c r="C33" s="1720"/>
      <c r="D33" s="1720"/>
      <c r="E33" s="1720"/>
      <c r="F33" s="1720"/>
      <c r="G33" s="1721"/>
      <c r="H33" s="235">
        <v>0</v>
      </c>
      <c r="I33" s="236"/>
      <c r="J33" s="237"/>
      <c r="K33" s="238"/>
      <c r="L33" s="239">
        <f>IF(K33="Natural Gas",$G$138,IF(K33="Electricity",$G$137,))</f>
        <v>0</v>
      </c>
      <c r="M33" s="1736">
        <f>H33*J33*L33/1000</f>
        <v>0</v>
      </c>
      <c r="N33" s="1737"/>
    </row>
    <row r="34" spans="2:20" x14ac:dyDescent="0.3">
      <c r="B34" s="1719" t="s">
        <v>426</v>
      </c>
      <c r="C34" s="1720"/>
      <c r="D34" s="1720"/>
      <c r="E34" s="1720"/>
      <c r="F34" s="1720"/>
      <c r="G34" s="1721"/>
      <c r="H34" s="235"/>
      <c r="I34" s="236"/>
      <c r="J34" s="237"/>
      <c r="K34" s="238"/>
      <c r="L34" s="239">
        <f>IF(K34="Natural Gas",$G$138,IF(K34="Electricity",$G$137,))</f>
        <v>0</v>
      </c>
      <c r="M34" s="1736">
        <f>H34*J34*L34/1000</f>
        <v>0</v>
      </c>
      <c r="N34" s="1737"/>
    </row>
    <row r="35" spans="2:20" ht="15" customHeight="1" x14ac:dyDescent="0.3">
      <c r="B35" s="1745" t="s">
        <v>427</v>
      </c>
      <c r="C35" s="1740"/>
      <c r="D35" s="1740"/>
      <c r="E35" s="1740"/>
      <c r="F35" s="1740"/>
      <c r="G35" s="1740"/>
      <c r="H35" s="1740"/>
      <c r="I35" s="1740"/>
      <c r="J35" s="1740"/>
      <c r="K35" s="1740"/>
      <c r="L35" s="1740"/>
      <c r="M35" s="1740"/>
      <c r="N35" s="1741"/>
    </row>
    <row r="36" spans="2:20" x14ac:dyDescent="0.3">
      <c r="B36" s="1719" t="s">
        <v>428</v>
      </c>
      <c r="C36" s="1720"/>
      <c r="D36" s="1720"/>
      <c r="E36" s="1720"/>
      <c r="F36" s="1720"/>
      <c r="G36" s="1721"/>
      <c r="H36" s="235"/>
      <c r="I36" s="236"/>
      <c r="J36" s="237"/>
      <c r="K36" s="238"/>
      <c r="L36" s="239">
        <f>IF(K36="Natural Gas",$G$138,IF(K36="Electricity",$G$137,))</f>
        <v>0</v>
      </c>
      <c r="M36" s="1736">
        <f>H36*J36*L36/1000</f>
        <v>0</v>
      </c>
      <c r="N36" s="1737"/>
      <c r="Q36" s="191" t="s">
        <v>22</v>
      </c>
      <c r="R36" s="191" t="s">
        <v>22</v>
      </c>
    </row>
    <row r="37" spans="2:20" x14ac:dyDescent="0.3">
      <c r="B37" s="241"/>
      <c r="C37" s="242"/>
      <c r="D37" s="242"/>
      <c r="E37" s="242"/>
      <c r="F37" s="242"/>
      <c r="G37" s="243" t="s">
        <v>429</v>
      </c>
      <c r="H37" s="235"/>
      <c r="I37" s="236"/>
      <c r="J37" s="237"/>
      <c r="K37" s="238"/>
      <c r="L37" s="239">
        <f>IF(K37="Natural Gas",$G$138,IF(K37="Electricity",$G$137,))</f>
        <v>0</v>
      </c>
      <c r="M37" s="1736">
        <f>H37*J37*L37/1000</f>
        <v>0</v>
      </c>
      <c r="N37" s="1737"/>
    </row>
    <row r="38" spans="2:20" x14ac:dyDescent="0.3">
      <c r="B38" s="1719" t="s">
        <v>426</v>
      </c>
      <c r="C38" s="1720"/>
      <c r="D38" s="1720"/>
      <c r="E38" s="1720"/>
      <c r="F38" s="1720"/>
      <c r="G38" s="1721"/>
      <c r="H38" s="235"/>
      <c r="I38" s="236"/>
      <c r="J38" s="237"/>
      <c r="K38" s="238"/>
      <c r="L38" s="239">
        <f>IF(K38="Natural Gas",$G$138,IF(K38="Electricity",$G$137,))</f>
        <v>0</v>
      </c>
      <c r="M38" s="1736">
        <f>H38*J38*L38/1000</f>
        <v>0</v>
      </c>
      <c r="N38" s="1737"/>
    </row>
    <row r="39" spans="2:20" x14ac:dyDescent="0.3">
      <c r="B39" s="1745" t="s">
        <v>430</v>
      </c>
      <c r="C39" s="1740"/>
      <c r="D39" s="1740"/>
      <c r="E39" s="1740"/>
      <c r="F39" s="1740"/>
      <c r="G39" s="1740"/>
      <c r="H39" s="1740"/>
      <c r="I39" s="1740"/>
      <c r="J39" s="1740"/>
      <c r="K39" s="1740"/>
      <c r="L39" s="1740"/>
      <c r="M39" s="1740"/>
      <c r="N39" s="1741"/>
    </row>
    <row r="40" spans="2:20" ht="16.2" x14ac:dyDescent="0.3">
      <c r="B40" s="1742" t="s">
        <v>431</v>
      </c>
      <c r="C40" s="1743"/>
      <c r="D40" s="1743"/>
      <c r="E40" s="1743"/>
      <c r="F40" s="1743"/>
      <c r="G40" s="1744"/>
      <c r="H40" s="235"/>
      <c r="I40" s="235"/>
      <c r="J40" s="237">
        <f>IF(I40=0,0,2.9114*I40-1.0587)</f>
        <v>0</v>
      </c>
      <c r="K40" s="238"/>
      <c r="L40" s="239">
        <f>IF(K40="Natural Gas",$G$138,IF(K40="Electricity",$G$137,))</f>
        <v>0</v>
      </c>
      <c r="M40" s="1736">
        <f>H40*J40*L40/1000</f>
        <v>0</v>
      </c>
      <c r="N40" s="1737"/>
      <c r="P40" s="191" t="s">
        <v>22</v>
      </c>
    </row>
    <row r="41" spans="2:20" ht="16.2" x14ac:dyDescent="0.3">
      <c r="B41" s="1742" t="s">
        <v>432</v>
      </c>
      <c r="C41" s="1743"/>
      <c r="D41" s="1743"/>
      <c r="E41" s="1743"/>
      <c r="F41" s="1743"/>
      <c r="G41" s="1744"/>
      <c r="H41" s="235"/>
      <c r="I41" s="235"/>
      <c r="J41" s="237">
        <f>IF(I41=0,0,1.3617*I41-0.296)</f>
        <v>0</v>
      </c>
      <c r="K41" s="238"/>
      <c r="L41" s="239">
        <f>IF(K41="Natural Gas",$G$138,IF(K41="Electricity",$G$137,))</f>
        <v>0</v>
      </c>
      <c r="M41" s="1736">
        <f>H41*J41*L41/1000</f>
        <v>0</v>
      </c>
      <c r="N41" s="1737"/>
      <c r="Q41" s="191" t="s">
        <v>22</v>
      </c>
    </row>
    <row r="42" spans="2:20" ht="16.5" customHeight="1" x14ac:dyDescent="0.3">
      <c r="B42" s="1719" t="s">
        <v>433</v>
      </c>
      <c r="C42" s="1720"/>
      <c r="D42" s="1720"/>
      <c r="E42" s="1720"/>
      <c r="F42" s="1720"/>
      <c r="G42" s="1721"/>
      <c r="H42" s="235"/>
      <c r="I42" s="236"/>
      <c r="J42" s="237"/>
      <c r="K42" s="235"/>
      <c r="L42" s="239">
        <f>IF(K42="Natural Gas",$G$138,IF(K42="Electricity",$G$137,))</f>
        <v>0</v>
      </c>
      <c r="M42" s="1736">
        <f>H42*((3*G137)+(8*L42))/1000</f>
        <v>0</v>
      </c>
      <c r="N42" s="1737"/>
      <c r="O42" s="191" t="s">
        <v>22</v>
      </c>
      <c r="R42" s="191" t="s">
        <v>22</v>
      </c>
    </row>
    <row r="43" spans="2:20" x14ac:dyDescent="0.3">
      <c r="B43" s="1738" t="s">
        <v>434</v>
      </c>
      <c r="C43" s="1739"/>
      <c r="D43" s="1739"/>
      <c r="E43" s="1739"/>
      <c r="F43" s="1739"/>
      <c r="G43" s="1739"/>
      <c r="H43" s="1740"/>
      <c r="I43" s="1740"/>
      <c r="J43" s="1740"/>
      <c r="K43" s="1740"/>
      <c r="L43" s="1740"/>
      <c r="M43" s="1740"/>
      <c r="N43" s="1741"/>
    </row>
    <row r="44" spans="2:20" x14ac:dyDescent="0.3">
      <c r="B44" s="1719" t="s">
        <v>435</v>
      </c>
      <c r="C44" s="1720"/>
      <c r="D44" s="1720"/>
      <c r="E44" s="1720"/>
      <c r="F44" s="1720"/>
      <c r="G44" s="1721"/>
      <c r="H44" s="235"/>
      <c r="I44" s="244"/>
      <c r="J44" s="237"/>
      <c r="K44" s="235"/>
      <c r="L44" s="239">
        <f>IF(K44="Natural Gas",$G$138,IF(K44="Electricity",$G$137,))</f>
        <v>0</v>
      </c>
      <c r="M44" s="1736">
        <f>H44*J44*L44/1000</f>
        <v>0</v>
      </c>
      <c r="N44" s="1737"/>
      <c r="Q44" s="191" t="s">
        <v>22</v>
      </c>
      <c r="T44" s="191" t="s">
        <v>22</v>
      </c>
    </row>
    <row r="45" spans="2:20" x14ac:dyDescent="0.3">
      <c r="B45" s="1738" t="s">
        <v>436</v>
      </c>
      <c r="C45" s="1739"/>
      <c r="D45" s="1739"/>
      <c r="E45" s="1739"/>
      <c r="F45" s="1739"/>
      <c r="G45" s="1739"/>
      <c r="H45" s="1740"/>
      <c r="I45" s="1740"/>
      <c r="J45" s="1740"/>
      <c r="K45" s="1740"/>
      <c r="L45" s="1740"/>
      <c r="M45" s="1740"/>
      <c r="N45" s="1741"/>
      <c r="P45" s="191" t="s">
        <v>22</v>
      </c>
    </row>
    <row r="46" spans="2:20" x14ac:dyDescent="0.3">
      <c r="B46" s="1733" t="s">
        <v>437</v>
      </c>
      <c r="C46" s="1734"/>
      <c r="D46" s="1734"/>
      <c r="E46" s="1734"/>
      <c r="F46" s="1734"/>
      <c r="G46" s="1735"/>
      <c r="H46" s="245"/>
      <c r="I46" s="245"/>
      <c r="J46" s="246"/>
      <c r="K46" s="245"/>
      <c r="L46" s="247"/>
      <c r="M46" s="1723"/>
      <c r="N46" s="1724"/>
    </row>
    <row r="47" spans="2:20" x14ac:dyDescent="0.3">
      <c r="B47" s="1719" t="s">
        <v>409</v>
      </c>
      <c r="C47" s="1720"/>
      <c r="D47" s="1720"/>
      <c r="E47" s="1720"/>
      <c r="F47" s="1720"/>
      <c r="G47" s="1722"/>
      <c r="H47" s="248"/>
      <c r="I47" s="248"/>
      <c r="J47" s="235"/>
      <c r="K47" s="249"/>
      <c r="L47" s="239">
        <f>IF(K47="Natural Gas",$G$138,IF(K47="Electricity",$G$137,))</f>
        <v>0</v>
      </c>
      <c r="M47" s="1723">
        <f>J47*L47/1000</f>
        <v>0</v>
      </c>
      <c r="N47" s="1724"/>
      <c r="R47" s="191" t="s">
        <v>22</v>
      </c>
    </row>
    <row r="48" spans="2:20" x14ac:dyDescent="0.3">
      <c r="B48" s="1719" t="s">
        <v>411</v>
      </c>
      <c r="C48" s="1720"/>
      <c r="D48" s="1720"/>
      <c r="E48" s="1720"/>
      <c r="F48" s="1720"/>
      <c r="G48" s="1722"/>
      <c r="H48" s="248"/>
      <c r="I48" s="248"/>
      <c r="J48" s="235"/>
      <c r="K48" s="249"/>
      <c r="L48" s="239">
        <f>IF(K48="Natural Gas",$G$138,IF(K48="Electricity",$G$137,))</f>
        <v>0</v>
      </c>
      <c r="M48" s="1723">
        <f>J48*L48/1000</f>
        <v>0</v>
      </c>
      <c r="N48" s="1724"/>
    </row>
    <row r="49" spans="2:18" x14ac:dyDescent="0.3">
      <c r="B49" s="1733" t="s">
        <v>177</v>
      </c>
      <c r="C49" s="1734"/>
      <c r="D49" s="1734"/>
      <c r="E49" s="1734"/>
      <c r="F49" s="1734"/>
      <c r="G49" s="1735"/>
      <c r="H49" s="248"/>
      <c r="I49" s="248"/>
      <c r="J49" s="250"/>
      <c r="K49" s="251"/>
      <c r="L49" s="247"/>
      <c r="M49" s="1723"/>
      <c r="N49" s="1724"/>
    </row>
    <row r="50" spans="2:18" x14ac:dyDescent="0.3">
      <c r="B50" s="1719" t="s">
        <v>409</v>
      </c>
      <c r="C50" s="1720"/>
      <c r="D50" s="1720"/>
      <c r="E50" s="1720"/>
      <c r="F50" s="1720"/>
      <c r="G50" s="1722"/>
      <c r="H50" s="248"/>
      <c r="I50" s="248"/>
      <c r="J50" s="235"/>
      <c r="K50" s="249"/>
      <c r="L50" s="239">
        <f>IF(K50="Natural Gas",$G$138,IF(K50="Electricity",$G$137,))</f>
        <v>0</v>
      </c>
      <c r="M50" s="1723">
        <f>J50*L50/1000</f>
        <v>0</v>
      </c>
      <c r="N50" s="1724"/>
    </row>
    <row r="51" spans="2:18" x14ac:dyDescent="0.3">
      <c r="B51" s="1719" t="s">
        <v>411</v>
      </c>
      <c r="C51" s="1720"/>
      <c r="D51" s="1720"/>
      <c r="E51" s="1720"/>
      <c r="F51" s="1720"/>
      <c r="G51" s="1722"/>
      <c r="H51" s="248"/>
      <c r="I51" s="248"/>
      <c r="J51" s="235"/>
      <c r="K51" s="249"/>
      <c r="L51" s="239">
        <f>IF(K51="Natural Gas",$G$138,IF(K51="Electricity",$G$137,))</f>
        <v>0</v>
      </c>
      <c r="M51" s="1723">
        <f>J51*L51/1000</f>
        <v>0</v>
      </c>
      <c r="N51" s="1724"/>
      <c r="R51" s="191" t="s">
        <v>22</v>
      </c>
    </row>
    <row r="52" spans="2:18" x14ac:dyDescent="0.3">
      <c r="B52" s="1733" t="s">
        <v>438</v>
      </c>
      <c r="C52" s="1734"/>
      <c r="D52" s="1734"/>
      <c r="E52" s="1734"/>
      <c r="F52" s="1734"/>
      <c r="G52" s="1735"/>
      <c r="H52" s="248"/>
      <c r="I52" s="248"/>
      <c r="J52" s="250"/>
      <c r="K52" s="251"/>
      <c r="L52" s="247"/>
      <c r="M52" s="1723"/>
      <c r="N52" s="1724"/>
    </row>
    <row r="53" spans="2:18" x14ac:dyDescent="0.3">
      <c r="B53" s="1719" t="s">
        <v>409</v>
      </c>
      <c r="C53" s="1720"/>
      <c r="D53" s="1720"/>
      <c r="E53" s="1720"/>
      <c r="F53" s="1720"/>
      <c r="G53" s="1722"/>
      <c r="H53" s="248"/>
      <c r="I53" s="248"/>
      <c r="J53" s="235"/>
      <c r="K53" s="249"/>
      <c r="L53" s="239">
        <f>IF(K53="Natural Gas",$G$138,IF(K53="Electricity",$G$137,))</f>
        <v>0</v>
      </c>
      <c r="M53" s="1723">
        <f>J53*L53/1000</f>
        <v>0</v>
      </c>
      <c r="N53" s="1724"/>
      <c r="P53" s="191" t="s">
        <v>22</v>
      </c>
    </row>
    <row r="54" spans="2:18" x14ac:dyDescent="0.3">
      <c r="B54" s="1719" t="s">
        <v>411</v>
      </c>
      <c r="C54" s="1720"/>
      <c r="D54" s="1720"/>
      <c r="E54" s="1720"/>
      <c r="F54" s="1720"/>
      <c r="G54" s="1722"/>
      <c r="H54" s="248"/>
      <c r="I54" s="248"/>
      <c r="J54" s="235"/>
      <c r="K54" s="249"/>
      <c r="L54" s="239">
        <f>IF(K54="Natural Gas",$G$138,IF(K54="Electricity",$G$137,))</f>
        <v>0</v>
      </c>
      <c r="M54" s="1723">
        <f>J54*L54/1000</f>
        <v>0</v>
      </c>
      <c r="N54" s="1724"/>
      <c r="R54" s="191" t="s">
        <v>22</v>
      </c>
    </row>
    <row r="55" spans="2:18" x14ac:dyDescent="0.3">
      <c r="B55" s="1733" t="s">
        <v>439</v>
      </c>
      <c r="C55" s="1734"/>
      <c r="D55" s="1734"/>
      <c r="E55" s="1734"/>
      <c r="F55" s="1734"/>
      <c r="G55" s="1735"/>
      <c r="H55" s="248"/>
      <c r="I55" s="248"/>
      <c r="J55" s="250"/>
      <c r="K55" s="251"/>
      <c r="L55" s="247"/>
      <c r="M55" s="1723"/>
      <c r="N55" s="1724"/>
      <c r="R55" s="191" t="s">
        <v>22</v>
      </c>
    </row>
    <row r="56" spans="2:18" x14ac:dyDescent="0.3">
      <c r="B56" s="1719" t="s">
        <v>409</v>
      </c>
      <c r="C56" s="1720"/>
      <c r="D56" s="1720"/>
      <c r="E56" s="1720"/>
      <c r="F56" s="1720"/>
      <c r="G56" s="1722"/>
      <c r="H56" s="248"/>
      <c r="I56" s="248"/>
      <c r="J56" s="235"/>
      <c r="K56" s="249"/>
      <c r="L56" s="239">
        <f>IF(K56="Natural Gas",$G$138,IF(K56="Electricity",$G$137,))</f>
        <v>0</v>
      </c>
      <c r="M56" s="1723">
        <f>J56*L56/1000</f>
        <v>0</v>
      </c>
      <c r="N56" s="1724"/>
      <c r="P56" s="252"/>
    </row>
    <row r="57" spans="2:18" x14ac:dyDescent="0.3">
      <c r="B57" s="1719" t="s">
        <v>411</v>
      </c>
      <c r="C57" s="1720"/>
      <c r="D57" s="1720"/>
      <c r="E57" s="1720"/>
      <c r="F57" s="1720"/>
      <c r="G57" s="1722"/>
      <c r="H57" s="245"/>
      <c r="I57" s="245"/>
      <c r="J57" s="235"/>
      <c r="K57" s="238"/>
      <c r="L57" s="239">
        <f>IF(K57="Natural Gas",$G$138,IF(K57="Electricity",$G$137,))</f>
        <v>0</v>
      </c>
      <c r="M57" s="1725">
        <f>J57*L57/1000</f>
        <v>0</v>
      </c>
      <c r="N57" s="1726"/>
      <c r="P57" s="252"/>
      <c r="Q57" s="191" t="s">
        <v>22</v>
      </c>
    </row>
    <row r="58" spans="2:18" x14ac:dyDescent="0.3">
      <c r="B58" s="253" t="s">
        <v>144</v>
      </c>
      <c r="C58" s="254"/>
      <c r="D58" s="254"/>
      <c r="E58" s="254"/>
      <c r="F58" s="254"/>
      <c r="G58" s="254"/>
      <c r="H58" s="254"/>
      <c r="I58" s="254"/>
      <c r="J58" s="255"/>
      <c r="K58" s="254"/>
      <c r="L58" s="254"/>
      <c r="M58" s="254"/>
      <c r="N58" s="256"/>
      <c r="Q58" s="191" t="s">
        <v>22</v>
      </c>
    </row>
    <row r="59" spans="2:18" ht="16.2" hidden="1" x14ac:dyDescent="0.3">
      <c r="B59" s="217"/>
      <c r="C59" s="1727" t="s">
        <v>440</v>
      </c>
      <c r="D59" s="1728"/>
      <c r="E59" s="1728"/>
      <c r="F59" s="1728"/>
      <c r="G59" s="1729"/>
      <c r="H59" s="257"/>
      <c r="I59" s="257"/>
      <c r="J59" s="258">
        <f>0.1*I59</f>
        <v>0</v>
      </c>
      <c r="K59" s="257"/>
      <c r="L59" s="239">
        <f>IF(K59="Natural Gas",#REF!,IF(K59="Electricity",#REF!,))</f>
        <v>0</v>
      </c>
      <c r="M59" s="259">
        <f t="shared" ref="M59:M64" si="0">H59*J59*L59/1000</f>
        <v>0</v>
      </c>
      <c r="N59" s="260"/>
    </row>
    <row r="60" spans="2:18" hidden="1" x14ac:dyDescent="0.3">
      <c r="B60" s="217"/>
      <c r="C60" s="1730" t="s">
        <v>441</v>
      </c>
      <c r="D60" s="1731"/>
      <c r="E60" s="1731"/>
      <c r="F60" s="1731"/>
      <c r="G60" s="1732"/>
      <c r="H60" s="261"/>
      <c r="I60" s="261"/>
      <c r="J60" s="244">
        <f>0.04*I60</f>
        <v>0</v>
      </c>
      <c r="K60" s="261"/>
      <c r="L60" s="262">
        <f>IF(K60="Natural Gas",#REF!,IF(K60="Electricity",#REF!,))</f>
        <v>0</v>
      </c>
      <c r="M60" s="263">
        <f t="shared" si="0"/>
        <v>0</v>
      </c>
      <c r="N60" s="260"/>
      <c r="P60" s="191" t="s">
        <v>22</v>
      </c>
    </row>
    <row r="61" spans="2:18" x14ac:dyDescent="0.3">
      <c r="B61" s="1719" t="s">
        <v>442</v>
      </c>
      <c r="C61" s="1720"/>
      <c r="D61" s="1720"/>
      <c r="E61" s="1720"/>
      <c r="F61" s="1720"/>
      <c r="G61" s="1721"/>
      <c r="H61" s="235">
        <v>0</v>
      </c>
      <c r="I61" s="248"/>
      <c r="J61" s="264">
        <v>0</v>
      </c>
      <c r="K61" s="238"/>
      <c r="L61" s="239">
        <f>IF(K61="Natural Gas",$G$138,IF(K61="Electricity",$G$137,))</f>
        <v>0</v>
      </c>
      <c r="M61" s="1712">
        <f t="shared" si="0"/>
        <v>0</v>
      </c>
      <c r="N61" s="1713"/>
      <c r="O61" s="229"/>
      <c r="Q61" s="191" t="s">
        <v>22</v>
      </c>
    </row>
    <row r="62" spans="2:18" x14ac:dyDescent="0.3">
      <c r="B62" s="1719" t="s">
        <v>443</v>
      </c>
      <c r="C62" s="1720"/>
      <c r="D62" s="1720"/>
      <c r="E62" s="1720"/>
      <c r="F62" s="1720"/>
      <c r="G62" s="1721"/>
      <c r="H62" s="235"/>
      <c r="I62" s="235"/>
      <c r="J62" s="264">
        <f>0.1*I62</f>
        <v>0</v>
      </c>
      <c r="K62" s="235"/>
      <c r="L62" s="239">
        <f>IF(K62="Natural Gas",$G$138,IF(K62="Electricity",$G$137,))</f>
        <v>0</v>
      </c>
      <c r="M62" s="1712">
        <f t="shared" si="0"/>
        <v>0</v>
      </c>
      <c r="N62" s="1713"/>
      <c r="O62" s="229"/>
    </row>
    <row r="63" spans="2:18" x14ac:dyDescent="0.3">
      <c r="B63" s="1719" t="s">
        <v>441</v>
      </c>
      <c r="C63" s="1720"/>
      <c r="D63" s="1720"/>
      <c r="E63" s="1720"/>
      <c r="F63" s="1720"/>
      <c r="G63" s="1721"/>
      <c r="H63" s="235"/>
      <c r="I63" s="235"/>
      <c r="J63" s="264">
        <f>0.04*I63</f>
        <v>0</v>
      </c>
      <c r="K63" s="235"/>
      <c r="L63" s="239">
        <f>IF(K63="Natural Gas",$G$138,IF(K63="Electricity",$G$137,))</f>
        <v>0</v>
      </c>
      <c r="M63" s="1712">
        <f t="shared" si="0"/>
        <v>0</v>
      </c>
      <c r="N63" s="1713"/>
      <c r="O63" s="229"/>
    </row>
    <row r="64" spans="2:18" x14ac:dyDescent="0.3">
      <c r="B64" s="1709" t="s">
        <v>144</v>
      </c>
      <c r="C64" s="1710"/>
      <c r="D64" s="1710"/>
      <c r="E64" s="1710"/>
      <c r="F64" s="1710"/>
      <c r="G64" s="1711"/>
      <c r="H64" s="235"/>
      <c r="I64" s="265"/>
      <c r="J64" s="226"/>
      <c r="K64" s="235"/>
      <c r="L64" s="239">
        <f>IF(K64="Natural Gas",$G$138,IF(K64="Electricity",$G$137,))</f>
        <v>0</v>
      </c>
      <c r="M64" s="1712">
        <f t="shared" si="0"/>
        <v>0</v>
      </c>
      <c r="N64" s="1713"/>
      <c r="O64" s="229"/>
    </row>
    <row r="65" spans="2:16" x14ac:dyDescent="0.3">
      <c r="B65" s="266"/>
      <c r="C65" s="267"/>
      <c r="D65" s="267"/>
      <c r="E65" s="267"/>
      <c r="F65" s="267"/>
      <c r="G65" s="267"/>
      <c r="H65" s="267"/>
      <c r="I65" s="267"/>
      <c r="J65" s="268"/>
      <c r="K65" s="268"/>
      <c r="L65" s="269" t="s">
        <v>444</v>
      </c>
      <c r="M65" s="1714">
        <f>SUM(M26:M64)</f>
        <v>0</v>
      </c>
      <c r="N65" s="1715"/>
    </row>
    <row r="66" spans="2:16" ht="6.75" customHeight="1" x14ac:dyDescent="0.3">
      <c r="B66" s="217"/>
      <c r="J66" s="191"/>
      <c r="L66" s="191"/>
      <c r="M66" s="191"/>
      <c r="N66" s="218"/>
    </row>
    <row r="67" spans="2:16" ht="16.5" customHeight="1" x14ac:dyDescent="0.3">
      <c r="B67" s="217"/>
      <c r="E67" s="1716" t="s">
        <v>445</v>
      </c>
      <c r="F67" s="1717"/>
      <c r="G67" s="1717"/>
      <c r="H67" s="1717"/>
      <c r="I67" s="1717"/>
      <c r="J67" s="1717"/>
      <c r="K67" s="1718"/>
      <c r="L67" s="191"/>
      <c r="M67" s="191"/>
      <c r="N67" s="218"/>
    </row>
    <row r="68" spans="2:16" ht="16.5" customHeight="1" x14ac:dyDescent="0.35">
      <c r="B68" s="217"/>
      <c r="E68" s="1696" t="s">
        <v>446</v>
      </c>
      <c r="F68" s="1697"/>
      <c r="G68" s="1697"/>
      <c r="H68" s="270">
        <f>M22</f>
        <v>0</v>
      </c>
      <c r="I68" s="271" t="s">
        <v>447</v>
      </c>
      <c r="J68" s="1698"/>
      <c r="K68" s="1699"/>
      <c r="L68" s="191"/>
      <c r="M68" s="191"/>
      <c r="N68" s="218"/>
    </row>
    <row r="69" spans="2:16" ht="16.5" customHeight="1" x14ac:dyDescent="0.35">
      <c r="B69" s="217"/>
      <c r="E69" s="1696" t="s">
        <v>448</v>
      </c>
      <c r="F69" s="1697"/>
      <c r="G69" s="1697"/>
      <c r="H69" s="270">
        <f>M65</f>
        <v>0</v>
      </c>
      <c r="I69" s="271" t="s">
        <v>447</v>
      </c>
      <c r="J69" s="1698"/>
      <c r="K69" s="1699"/>
      <c r="L69" s="191"/>
      <c r="M69" s="191"/>
      <c r="N69" s="218"/>
    </row>
    <row r="70" spans="2:16" ht="16.5" customHeight="1" x14ac:dyDescent="0.35">
      <c r="B70" s="217"/>
      <c r="E70" s="1700" t="s">
        <v>449</v>
      </c>
      <c r="F70" s="1701"/>
      <c r="G70" s="1701"/>
      <c r="H70" s="272">
        <f>H68+H69</f>
        <v>0</v>
      </c>
      <c r="I70" s="273" t="s">
        <v>447</v>
      </c>
      <c r="J70" s="1702" t="str">
        <f>IF(I168=2,"(2.0 tCO2e cap)","(3.0 tCO2e cap)")</f>
        <v>(2.0 tCO2e cap)</v>
      </c>
      <c r="K70" s="1703"/>
      <c r="L70" s="191"/>
      <c r="M70" s="191"/>
      <c r="N70" s="218"/>
      <c r="P70" s="191" t="s">
        <v>22</v>
      </c>
    </row>
    <row r="71" spans="2:16" ht="16.5" customHeight="1" x14ac:dyDescent="0.3">
      <c r="B71" s="217"/>
      <c r="E71" s="1704" t="s">
        <v>450</v>
      </c>
      <c r="F71" s="1705"/>
      <c r="G71" s="1705"/>
      <c r="H71" s="1706" t="str">
        <f>IF(M7="X","Yes (Exempted) - All Electric",IF(M8="X","Yes (Exempted) - Passive House",IF(H70&lt;2,"Yes","No")))</f>
        <v>Yes</v>
      </c>
      <c r="I71" s="1707"/>
      <c r="J71" s="1707"/>
      <c r="K71" s="1708"/>
      <c r="L71" s="191"/>
      <c r="M71" s="191"/>
      <c r="N71" s="274"/>
    </row>
    <row r="72" spans="2:16" ht="4.5" customHeight="1" x14ac:dyDescent="0.3">
      <c r="B72" s="275"/>
      <c r="C72" s="276"/>
      <c r="D72" s="276"/>
      <c r="E72" s="276"/>
      <c r="F72" s="276"/>
      <c r="G72" s="276"/>
      <c r="H72" s="276"/>
      <c r="I72" s="276"/>
      <c r="J72" s="277"/>
      <c r="K72" s="276"/>
      <c r="L72" s="278"/>
      <c r="M72" s="279"/>
      <c r="N72" s="280"/>
    </row>
    <row r="73" spans="2:16" ht="8.25" customHeight="1" x14ac:dyDescent="0.3">
      <c r="B73" s="275"/>
      <c r="C73" s="276"/>
      <c r="D73" s="276"/>
      <c r="E73" s="276"/>
      <c r="F73" s="276"/>
      <c r="G73" s="276"/>
      <c r="H73" s="276"/>
      <c r="I73" s="276"/>
      <c r="J73" s="277"/>
      <c r="K73" s="276"/>
      <c r="L73" s="278"/>
      <c r="M73" s="279"/>
      <c r="N73" s="280"/>
    </row>
    <row r="74" spans="2:16" x14ac:dyDescent="0.3">
      <c r="B74" s="275"/>
      <c r="C74" s="1695" t="s">
        <v>451</v>
      </c>
      <c r="D74" s="1695"/>
      <c r="E74" s="1695"/>
      <c r="F74" s="1695"/>
      <c r="G74" s="1695"/>
      <c r="H74" s="276"/>
      <c r="I74" s="276" t="s">
        <v>452</v>
      </c>
      <c r="J74" s="277"/>
      <c r="K74" s="276"/>
      <c r="L74" s="278"/>
      <c r="M74" s="279"/>
      <c r="N74" s="280"/>
    </row>
    <row r="75" spans="2:16" ht="12.75" customHeight="1" thickBot="1" x14ac:dyDescent="0.35">
      <c r="B75" s="281"/>
      <c r="C75" s="282" t="s">
        <v>453</v>
      </c>
      <c r="D75" s="283"/>
      <c r="E75" s="283"/>
      <c r="F75" s="283"/>
      <c r="G75" s="282"/>
      <c r="H75" s="283"/>
      <c r="I75" s="283"/>
      <c r="J75" s="284"/>
      <c r="K75" s="283"/>
      <c r="L75" s="282"/>
      <c r="M75" s="285"/>
      <c r="N75" s="286"/>
    </row>
    <row r="77" spans="2:16" x14ac:dyDescent="0.3">
      <c r="C77" s="191" t="s">
        <v>22</v>
      </c>
    </row>
    <row r="83" ht="15" customHeight="1" x14ac:dyDescent="0.3"/>
    <row r="109" spans="3:3" hidden="1" x14ac:dyDescent="0.3">
      <c r="C109" s="191" t="s">
        <v>198</v>
      </c>
    </row>
    <row r="133" spans="3:13" x14ac:dyDescent="0.3">
      <c r="C133" s="191" t="s">
        <v>22</v>
      </c>
    </row>
    <row r="134" spans="3:13" hidden="1" x14ac:dyDescent="0.3">
      <c r="C134" s="287" t="s">
        <v>176</v>
      </c>
    </row>
    <row r="135" spans="3:13" hidden="1" x14ac:dyDescent="0.3"/>
    <row r="136" spans="3:13" hidden="1" x14ac:dyDescent="0.3">
      <c r="C136" s="191" t="s">
        <v>265</v>
      </c>
      <c r="F136" s="191" t="s">
        <v>266</v>
      </c>
      <c r="G136" s="288"/>
      <c r="J136" s="191"/>
      <c r="L136" s="191"/>
      <c r="M136" s="191"/>
    </row>
    <row r="137" spans="3:13" hidden="1" x14ac:dyDescent="0.3">
      <c r="C137" s="191" t="s">
        <v>267</v>
      </c>
      <c r="D137" s="191">
        <v>0</v>
      </c>
      <c r="F137" s="191" t="s">
        <v>143</v>
      </c>
      <c r="G137" s="194">
        <f>G141*277.78</f>
        <v>3.0555799999999995</v>
      </c>
      <c r="J137" s="191"/>
      <c r="L137" s="191"/>
      <c r="M137" s="191"/>
    </row>
    <row r="138" spans="3:13" hidden="1" x14ac:dyDescent="0.3">
      <c r="C138" s="191" t="s">
        <v>143</v>
      </c>
      <c r="D138" s="191">
        <v>1</v>
      </c>
      <c r="F138" s="191" t="s">
        <v>142</v>
      </c>
      <c r="G138" s="194">
        <f>G142*277.778</f>
        <v>51.388930000000002</v>
      </c>
      <c r="J138" s="191"/>
      <c r="L138" s="191"/>
      <c r="M138" s="191"/>
    </row>
    <row r="139" spans="3:13" hidden="1" x14ac:dyDescent="0.3">
      <c r="C139" s="191" t="s">
        <v>142</v>
      </c>
      <c r="D139" s="191">
        <v>2</v>
      </c>
      <c r="G139" s="288"/>
      <c r="J139" s="191"/>
      <c r="L139" s="191"/>
      <c r="M139" s="191"/>
    </row>
    <row r="140" spans="3:13" hidden="1" x14ac:dyDescent="0.3">
      <c r="D140" s="191">
        <v>3</v>
      </c>
      <c r="F140" s="191" t="s">
        <v>268</v>
      </c>
      <c r="G140" s="288"/>
      <c r="J140" s="191"/>
      <c r="L140" s="191"/>
      <c r="M140" s="191"/>
    </row>
    <row r="141" spans="3:13" hidden="1" x14ac:dyDescent="0.3">
      <c r="D141" s="191">
        <v>4</v>
      </c>
      <c r="F141" s="191" t="s">
        <v>143</v>
      </c>
      <c r="G141" s="194">
        <f>0.011</f>
        <v>1.0999999999999999E-2</v>
      </c>
      <c r="J141" s="191"/>
      <c r="L141" s="191"/>
      <c r="M141" s="191"/>
    </row>
    <row r="142" spans="3:13" hidden="1" x14ac:dyDescent="0.3">
      <c r="D142" s="191">
        <v>5</v>
      </c>
      <c r="F142" s="191" t="s">
        <v>142</v>
      </c>
      <c r="G142" s="194">
        <f>0.185</f>
        <v>0.185</v>
      </c>
      <c r="J142" s="191"/>
      <c r="L142" s="191"/>
      <c r="M142" s="191"/>
    </row>
    <row r="143" spans="3:13" hidden="1" x14ac:dyDescent="0.3">
      <c r="D143" s="191">
        <v>6</v>
      </c>
      <c r="G143" s="288"/>
      <c r="J143" s="191"/>
      <c r="L143" s="191"/>
      <c r="M143" s="191"/>
    </row>
    <row r="144" spans="3:13" hidden="1" x14ac:dyDescent="0.3">
      <c r="D144" s="191">
        <v>7</v>
      </c>
      <c r="G144" s="288"/>
      <c r="J144" s="191"/>
      <c r="L144" s="191"/>
      <c r="M144" s="191"/>
    </row>
    <row r="145" spans="4:14" hidden="1" x14ac:dyDescent="0.3">
      <c r="D145" s="191">
        <v>8</v>
      </c>
      <c r="G145" s="288" t="s">
        <v>198</v>
      </c>
      <c r="J145" s="191"/>
      <c r="L145" s="191"/>
      <c r="M145" s="191"/>
    </row>
    <row r="146" spans="4:14" hidden="1" x14ac:dyDescent="0.3">
      <c r="D146" s="191">
        <v>9</v>
      </c>
      <c r="G146" s="288"/>
      <c r="J146" s="191"/>
      <c r="L146" s="191"/>
      <c r="M146" s="191"/>
    </row>
    <row r="147" spans="4:14" hidden="1" x14ac:dyDescent="0.3">
      <c r="D147" s="191">
        <v>10</v>
      </c>
      <c r="G147" s="288"/>
      <c r="J147" s="191"/>
      <c r="L147" s="191"/>
      <c r="M147" s="191"/>
    </row>
    <row r="148" spans="4:14" hidden="1" x14ac:dyDescent="0.3">
      <c r="D148" s="191">
        <v>11</v>
      </c>
      <c r="G148" s="288"/>
      <c r="J148" s="191"/>
      <c r="L148" s="191"/>
      <c r="M148" s="191"/>
    </row>
    <row r="149" spans="4:14" hidden="1" x14ac:dyDescent="0.3">
      <c r="D149" s="191">
        <v>12</v>
      </c>
      <c r="G149" s="288"/>
      <c r="H149" s="252" t="s">
        <v>269</v>
      </c>
      <c r="I149" s="252"/>
      <c r="J149" s="252"/>
      <c r="K149" s="252" t="s">
        <v>270</v>
      </c>
      <c r="L149" s="252"/>
      <c r="M149" s="252"/>
      <c r="N149" s="252" t="s">
        <v>181</v>
      </c>
    </row>
    <row r="150" spans="4:14" hidden="1" x14ac:dyDescent="0.3">
      <c r="D150" s="191">
        <v>13</v>
      </c>
      <c r="G150" s="288"/>
      <c r="H150" s="198" t="str">
        <f>IF(E14="Electric","Air-to-water heat pump",IF(E14="Gas","Gas Boiler"," "))</f>
        <v xml:space="preserve"> </v>
      </c>
      <c r="I150" s="198"/>
      <c r="J150" s="198"/>
      <c r="K150" s="198" t="str">
        <f>IF(E15="Electric","Air-to-water heat pump",IF(E15="Gas","Gas Boiler"," "))</f>
        <v xml:space="preserve"> </v>
      </c>
      <c r="L150" s="289"/>
      <c r="M150" s="191"/>
      <c r="N150" s="198" t="str">
        <f>IF(E16="Electric","Air-to-water heat pump",IF(E16="Gas","Gas Boiler - Tank"," "))</f>
        <v xml:space="preserve"> </v>
      </c>
    </row>
    <row r="151" spans="4:14" hidden="1" x14ac:dyDescent="0.3">
      <c r="D151" s="191">
        <v>14</v>
      </c>
      <c r="G151" s="288"/>
      <c r="H151" s="198" t="str">
        <f>IF(E14="Electric","Central air-to-air heat pump",IF(E14="Gas","Gas Furnace"," "))</f>
        <v xml:space="preserve"> </v>
      </c>
      <c r="I151" s="198"/>
      <c r="J151" s="198"/>
      <c r="K151" s="198" t="str">
        <f>IF(E15="Electric","Central air-to-air heat pump",IF(E15="Gas","Gas Furnace"," "))</f>
        <v xml:space="preserve"> </v>
      </c>
      <c r="L151" s="289"/>
      <c r="M151" s="191"/>
      <c r="N151" s="191" t="str">
        <f>IF(E16="Electric","Electric Tank",IF(E16="Gas","Gas Boiler - Tankless"," "))</f>
        <v xml:space="preserve"> </v>
      </c>
    </row>
    <row r="152" spans="4:14" hidden="1" x14ac:dyDescent="0.3">
      <c r="D152" s="191">
        <v>15</v>
      </c>
      <c r="G152" s="288"/>
      <c r="H152" s="198" t="str">
        <f>IF(E14="Electric","Air-to-air ductless minisplit",IF(E14="Gas","Other (provide in details)"," "))</f>
        <v xml:space="preserve"> </v>
      </c>
      <c r="I152" s="198"/>
      <c r="J152" s="198"/>
      <c r="K152" s="198" t="str">
        <f>IF(E15="Electric","Air-to-air ductless minisplit",IF(E15="Gas","Other (provide in details)"," "))</f>
        <v xml:space="preserve"> </v>
      </c>
      <c r="L152" s="289"/>
      <c r="M152" s="191"/>
      <c r="N152" s="191" t="str">
        <f>IF(E16="Electric","Other (provide details)",IF(E16="Gas","Other (provide in details)"," "))</f>
        <v xml:space="preserve"> </v>
      </c>
    </row>
    <row r="153" spans="4:14" hidden="1" x14ac:dyDescent="0.3">
      <c r="D153" s="191">
        <v>16</v>
      </c>
      <c r="G153" s="288"/>
      <c r="H153" s="198" t="str">
        <f>IF(E14="Electric","Geo-exchange heat pump system"," ")</f>
        <v xml:space="preserve"> </v>
      </c>
      <c r="I153" s="198"/>
      <c r="J153" s="198"/>
      <c r="K153" s="198" t="str">
        <f>IF(E15="Electric","Geo-exchange heat pump system"," ")</f>
        <v xml:space="preserve"> </v>
      </c>
      <c r="L153" s="289"/>
      <c r="M153" s="191"/>
    </row>
    <row r="154" spans="4:14" hidden="1" x14ac:dyDescent="0.3">
      <c r="D154" s="191">
        <v>17</v>
      </c>
      <c r="G154" s="288"/>
      <c r="H154" s="198" t="str">
        <f>IF(E14="Electric","Electric Baseboard"," ")</f>
        <v xml:space="preserve"> </v>
      </c>
      <c r="I154" s="198"/>
      <c r="J154" s="198"/>
      <c r="K154" s="198" t="str">
        <f>IF(E15="Electric","Electric Baseboard"," ")</f>
        <v xml:space="preserve"> </v>
      </c>
      <c r="L154" s="289"/>
      <c r="M154" s="191"/>
    </row>
    <row r="155" spans="4:14" hidden="1" x14ac:dyDescent="0.3">
      <c r="D155" s="191">
        <v>18</v>
      </c>
      <c r="G155" s="288"/>
      <c r="H155" s="198" t="str">
        <f>IF(E14="Electric","Electric Boiler"," ")</f>
        <v xml:space="preserve"> </v>
      </c>
      <c r="I155" s="198"/>
      <c r="J155" s="198"/>
      <c r="K155" s="198" t="str">
        <f>IF(E15="Electric","Electric Boiler"," ")</f>
        <v xml:space="preserve"> </v>
      </c>
      <c r="L155" s="289"/>
      <c r="M155" s="191"/>
    </row>
    <row r="156" spans="4:14" hidden="1" x14ac:dyDescent="0.3">
      <c r="D156" s="191">
        <v>19</v>
      </c>
      <c r="G156" s="288"/>
      <c r="H156" s="198" t="str">
        <f>IF(E14="Electric","Other (provide in details)"," ")</f>
        <v xml:space="preserve"> </v>
      </c>
      <c r="I156" s="198"/>
      <c r="J156" s="198"/>
      <c r="K156" s="198" t="str">
        <f>IF(E15="Electric","Other (provide in details)"," ")</f>
        <v xml:space="preserve"> </v>
      </c>
      <c r="L156" s="289"/>
      <c r="M156" s="191"/>
    </row>
    <row r="157" spans="4:14" hidden="1" x14ac:dyDescent="0.3">
      <c r="D157" s="191">
        <v>20</v>
      </c>
      <c r="G157" s="288"/>
      <c r="H157" s="198"/>
      <c r="I157" s="198"/>
      <c r="J157" s="198"/>
      <c r="K157" s="198"/>
      <c r="L157" s="289"/>
      <c r="M157" s="191"/>
    </row>
    <row r="158" spans="4:14" hidden="1" x14ac:dyDescent="0.3">
      <c r="D158" s="191">
        <v>21</v>
      </c>
      <c r="G158" s="288"/>
      <c r="H158" s="198"/>
      <c r="I158" s="198"/>
      <c r="J158" s="198"/>
      <c r="K158" s="198"/>
      <c r="L158" s="289"/>
      <c r="M158" s="191"/>
    </row>
    <row r="159" spans="4:14" hidden="1" x14ac:dyDescent="0.3">
      <c r="D159" s="191">
        <v>22</v>
      </c>
      <c r="G159" s="288"/>
      <c r="H159" s="198"/>
      <c r="I159" s="198"/>
      <c r="J159" s="198"/>
      <c r="K159" s="198"/>
      <c r="L159" s="289"/>
      <c r="M159" s="191"/>
    </row>
    <row r="160" spans="4:14" hidden="1" x14ac:dyDescent="0.3">
      <c r="D160" s="191">
        <v>23</v>
      </c>
      <c r="G160" s="288"/>
      <c r="H160" s="198"/>
      <c r="I160" s="198"/>
      <c r="J160" s="198"/>
      <c r="K160" s="198"/>
      <c r="L160" s="290"/>
      <c r="M160" s="191"/>
    </row>
    <row r="161" spans="4:13" hidden="1" x14ac:dyDescent="0.3">
      <c r="D161" s="191">
        <v>24</v>
      </c>
      <c r="G161" s="288"/>
      <c r="H161" s="198" t="s">
        <v>182</v>
      </c>
      <c r="I161" s="198"/>
      <c r="J161" s="198" t="s">
        <v>182</v>
      </c>
      <c r="K161" s="198"/>
      <c r="L161" s="289" t="s">
        <v>189</v>
      </c>
      <c r="M161" s="191"/>
    </row>
    <row r="162" spans="4:13" hidden="1" x14ac:dyDescent="0.3">
      <c r="D162" s="191">
        <v>25</v>
      </c>
      <c r="G162" s="288"/>
      <c r="H162" s="198" t="s">
        <v>189</v>
      </c>
      <c r="I162" s="198"/>
      <c r="J162" s="198" t="s">
        <v>189</v>
      </c>
      <c r="K162" s="198"/>
      <c r="L162" s="198" t="s">
        <v>203</v>
      </c>
      <c r="M162" s="191"/>
    </row>
    <row r="163" spans="4:13" hidden="1" x14ac:dyDescent="0.3">
      <c r="D163" s="191">
        <v>26</v>
      </c>
      <c r="G163" s="288"/>
      <c r="H163" s="198" t="s">
        <v>203</v>
      </c>
      <c r="I163" s="198"/>
      <c r="J163" s="198" t="s">
        <v>203</v>
      </c>
      <c r="K163" s="198"/>
      <c r="L163" s="198"/>
      <c r="M163" s="191"/>
    </row>
    <row r="164" spans="4:13" hidden="1" x14ac:dyDescent="0.3">
      <c r="D164" s="191">
        <v>27</v>
      </c>
      <c r="G164" s="288"/>
      <c r="J164" s="191"/>
      <c r="L164" s="191"/>
      <c r="M164" s="191"/>
    </row>
    <row r="165" spans="4:13" hidden="1" x14ac:dyDescent="0.3">
      <c r="D165" s="191">
        <v>28</v>
      </c>
      <c r="J165" s="191"/>
      <c r="L165" s="191"/>
      <c r="M165" s="191"/>
    </row>
    <row r="166" spans="4:13" hidden="1" x14ac:dyDescent="0.3">
      <c r="D166" s="191">
        <v>29</v>
      </c>
      <c r="H166" s="288" t="s">
        <v>271</v>
      </c>
      <c r="I166" s="276" t="b">
        <v>0</v>
      </c>
      <c r="J166" s="191"/>
      <c r="L166" s="191"/>
      <c r="M166" s="191"/>
    </row>
    <row r="167" spans="4:13" hidden="1" x14ac:dyDescent="0.3">
      <c r="D167" s="191">
        <v>30</v>
      </c>
      <c r="H167" s="288" t="s">
        <v>272</v>
      </c>
      <c r="I167" s="276" t="b">
        <v>0</v>
      </c>
      <c r="J167" s="191"/>
      <c r="L167" s="191"/>
      <c r="M167" s="191"/>
    </row>
    <row r="168" spans="4:13" hidden="1" x14ac:dyDescent="0.3">
      <c r="G168" s="288"/>
      <c r="H168" s="288"/>
      <c r="I168" s="276">
        <f>IF(OR(I167=TRUE,AND(I166=FALSE,I167=FALSE)),2,3)</f>
        <v>2</v>
      </c>
      <c r="J168" s="191"/>
      <c r="L168" s="191" t="s">
        <v>22</v>
      </c>
      <c r="M168" s="191"/>
    </row>
  </sheetData>
  <sheetProtection formatCells="0" selectLockedCells="1"/>
  <mergeCells count="132">
    <mergeCell ref="E2:K2"/>
    <mergeCell ref="M2:N2"/>
    <mergeCell ref="E3:K3"/>
    <mergeCell ref="M3:N3"/>
    <mergeCell ref="C4:M5"/>
    <mergeCell ref="B6:I6"/>
    <mergeCell ref="K6:N6"/>
    <mergeCell ref="B9:D9"/>
    <mergeCell ref="E9:I9"/>
    <mergeCell ref="K9:N9"/>
    <mergeCell ref="B10:D10"/>
    <mergeCell ref="E10:F10"/>
    <mergeCell ref="H10:I10"/>
    <mergeCell ref="B7:D7"/>
    <mergeCell ref="E7:I7"/>
    <mergeCell ref="M7:N7"/>
    <mergeCell ref="B8:D8"/>
    <mergeCell ref="E8:I8"/>
    <mergeCell ref="K8:L8"/>
    <mergeCell ref="M8:N8"/>
    <mergeCell ref="B15:D15"/>
    <mergeCell ref="F15:I15"/>
    <mergeCell ref="J15:N15"/>
    <mergeCell ref="B16:D16"/>
    <mergeCell ref="F16:I16"/>
    <mergeCell ref="J16:N16"/>
    <mergeCell ref="B12:N12"/>
    <mergeCell ref="B13:D13"/>
    <mergeCell ref="F13:I13"/>
    <mergeCell ref="J13:N13"/>
    <mergeCell ref="B14:D14"/>
    <mergeCell ref="F14:I14"/>
    <mergeCell ref="J14:N14"/>
    <mergeCell ref="B21:I21"/>
    <mergeCell ref="M21:N21"/>
    <mergeCell ref="J22:L22"/>
    <mergeCell ref="M22:N22"/>
    <mergeCell ref="B24:G24"/>
    <mergeCell ref="M24:N24"/>
    <mergeCell ref="B18:N18"/>
    <mergeCell ref="Q18:AC18"/>
    <mergeCell ref="B19:I19"/>
    <mergeCell ref="M19:N19"/>
    <mergeCell ref="B20:I20"/>
    <mergeCell ref="M20:N20"/>
    <mergeCell ref="Q20:AC20"/>
    <mergeCell ref="B28:G28"/>
    <mergeCell ref="M28:N28"/>
    <mergeCell ref="B29:G29"/>
    <mergeCell ref="M29:N29"/>
    <mergeCell ref="B30:G30"/>
    <mergeCell ref="H30:N30"/>
    <mergeCell ref="B25:G25"/>
    <mergeCell ref="H25:N25"/>
    <mergeCell ref="B26:G26"/>
    <mergeCell ref="M26:N26"/>
    <mergeCell ref="B27:G27"/>
    <mergeCell ref="M27:N27"/>
    <mergeCell ref="B34:G34"/>
    <mergeCell ref="M34:N34"/>
    <mergeCell ref="B35:G35"/>
    <mergeCell ref="H35:N35"/>
    <mergeCell ref="B36:G36"/>
    <mergeCell ref="M36:N36"/>
    <mergeCell ref="B31:G31"/>
    <mergeCell ref="M31:N31"/>
    <mergeCell ref="B32:G32"/>
    <mergeCell ref="M32:N32"/>
    <mergeCell ref="B33:G33"/>
    <mergeCell ref="M33:N33"/>
    <mergeCell ref="B41:G41"/>
    <mergeCell ref="M41:N41"/>
    <mergeCell ref="B42:G42"/>
    <mergeCell ref="M42:N42"/>
    <mergeCell ref="B43:G43"/>
    <mergeCell ref="H43:N43"/>
    <mergeCell ref="M37:N37"/>
    <mergeCell ref="B38:G38"/>
    <mergeCell ref="M38:N38"/>
    <mergeCell ref="B39:G39"/>
    <mergeCell ref="H39:N39"/>
    <mergeCell ref="B40:G40"/>
    <mergeCell ref="M40:N40"/>
    <mergeCell ref="B47:G47"/>
    <mergeCell ref="M47:N47"/>
    <mergeCell ref="B48:G48"/>
    <mergeCell ref="M48:N48"/>
    <mergeCell ref="B49:G49"/>
    <mergeCell ref="M49:N49"/>
    <mergeCell ref="B44:G44"/>
    <mergeCell ref="M44:N44"/>
    <mergeCell ref="B45:G45"/>
    <mergeCell ref="H45:N45"/>
    <mergeCell ref="B46:G46"/>
    <mergeCell ref="M46:N46"/>
    <mergeCell ref="B53:G53"/>
    <mergeCell ref="M53:N53"/>
    <mergeCell ref="B54:G54"/>
    <mergeCell ref="M54:N54"/>
    <mergeCell ref="B55:G55"/>
    <mergeCell ref="M55:N55"/>
    <mergeCell ref="B50:G50"/>
    <mergeCell ref="M50:N50"/>
    <mergeCell ref="B51:G51"/>
    <mergeCell ref="M51:N51"/>
    <mergeCell ref="B52:G52"/>
    <mergeCell ref="M52:N52"/>
    <mergeCell ref="B61:G61"/>
    <mergeCell ref="M61:N61"/>
    <mergeCell ref="B62:G62"/>
    <mergeCell ref="M62:N62"/>
    <mergeCell ref="B63:G63"/>
    <mergeCell ref="M63:N63"/>
    <mergeCell ref="B56:G56"/>
    <mergeCell ref="M56:N56"/>
    <mergeCell ref="B57:G57"/>
    <mergeCell ref="M57:N57"/>
    <mergeCell ref="C59:G59"/>
    <mergeCell ref="C60:G60"/>
    <mergeCell ref="C74:G74"/>
    <mergeCell ref="E69:G69"/>
    <mergeCell ref="J69:K69"/>
    <mergeCell ref="E70:G70"/>
    <mergeCell ref="J70:K70"/>
    <mergeCell ref="E71:G71"/>
    <mergeCell ref="H71:K71"/>
    <mergeCell ref="B64:G64"/>
    <mergeCell ref="M64:N64"/>
    <mergeCell ref="M65:N65"/>
    <mergeCell ref="E67:K67"/>
    <mergeCell ref="E68:G68"/>
    <mergeCell ref="J68:K68"/>
  </mergeCells>
  <conditionalFormatting sqref="H71">
    <cfRule type="cellIs" dxfId="4" priority="2" operator="equal">
      <formula>"Yes (Exempted) - Passive House"</formula>
    </cfRule>
    <cfRule type="cellIs" dxfId="3" priority="3" operator="equal">
      <formula>"Yes (Exempted) - All electric"</formula>
    </cfRule>
    <cfRule type="cellIs" dxfId="2" priority="4" operator="equal">
      <formula>"No"</formula>
    </cfRule>
    <cfRule type="cellIs" dxfId="1" priority="5" operator="equal">
      <formula>"Yes"</formula>
    </cfRule>
  </conditionalFormatting>
  <conditionalFormatting sqref="K9 K11:M11">
    <cfRule type="cellIs" dxfId="0" priority="1" operator="equal">
      <formula>"Exempt"</formula>
    </cfRule>
  </conditionalFormatting>
  <dataValidations count="8">
    <dataValidation type="list" allowBlank="1" showInputMessage="1" showErrorMessage="1" sqref="K20:K21 H59:H60 K59:K60" xr:uid="{00000000-0002-0000-0600-000000000000}">
      <formula1>#REF!</formula1>
    </dataValidation>
    <dataValidation type="list" allowBlank="1" showInputMessage="1" showErrorMessage="1" sqref="F14:I14" xr:uid="{00000000-0002-0000-0600-000001000000}">
      <formula1>$H$150:$H$156</formula1>
    </dataValidation>
    <dataValidation type="list" allowBlank="1" showInputMessage="1" showErrorMessage="1" sqref="M7:N8" xr:uid="{00000000-0002-0000-0600-000002000000}">
      <formula1>$G$144:$G$145</formula1>
    </dataValidation>
    <dataValidation type="list" allowBlank="1" showInputMessage="1" showErrorMessage="1" sqref="F16:I16" xr:uid="{00000000-0002-0000-0600-000003000000}">
      <formula1>$N$150:$N$152</formula1>
    </dataValidation>
    <dataValidation type="list" allowBlank="1" showInputMessage="1" showErrorMessage="1" sqref="E14:E16" xr:uid="{00000000-0002-0000-0600-000004000000}">
      <formula1>$H$161:$H$163</formula1>
    </dataValidation>
    <dataValidation type="list" allowBlank="1" showInputMessage="1" showErrorMessage="1" sqref="F15:I15" xr:uid="{00000000-0002-0000-0600-000005000000}">
      <formula1>$K$150:$K$156</formula1>
    </dataValidation>
    <dataValidation type="list" allowBlank="1" showInputMessage="1" showErrorMessage="1" sqref="H26:H29 H61:H64 H44 H40:H42 H36:H38 H31:H34" xr:uid="{00000000-0002-0000-0600-000006000000}">
      <formula1>$D$137:$D$147</formula1>
    </dataValidation>
    <dataValidation type="list" allowBlank="1" showInputMessage="1" showErrorMessage="1" sqref="K62:K64 K44 K42" xr:uid="{00000000-0002-0000-0600-000007000000}">
      <formula1>$C$138:$C$139</formula1>
    </dataValidation>
  </dataValidations>
  <hyperlinks>
    <hyperlink ref="C75" r:id="rId1" xr:uid="{00000000-0004-0000-0600-000000000000}"/>
  </hyperlinks>
  <pageMargins left="0.25" right="0.25" top="0.75" bottom="0.75" header="0.3" footer="0.3"/>
  <pageSetup scale="66"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tes xmlns="455a72f0-7ef7-4877-ab93-2da343ac2c46" xsi:nil="true"/>
    <SharedWithUsers xmlns="638b5a91-92ea-4128-aad7-52ad772927c1">
      <UserInfo>
        <DisplayName/>
        <AccountId xsi:nil="true"/>
        <AccountType/>
      </UserInfo>
    </SharedWithUsers>
    <lcf76f155ced4ddcb4097134ff3c332f xmlns="455a72f0-7ef7-4877-ab93-2da343ac2c46">
      <Terms xmlns="http://schemas.microsoft.com/office/infopath/2007/PartnerControls"/>
    </lcf76f155ced4ddcb4097134ff3c332f>
    <TaxCatchAll xmlns="638b5a91-92ea-4128-aad7-52ad772927c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38463F93FE694991F629BA44C3C43C" ma:contentTypeVersion="16" ma:contentTypeDescription="Create a new document." ma:contentTypeScope="" ma:versionID="8200fd2940d2c51958149c1f6929e091">
  <xsd:schema xmlns:xsd="http://www.w3.org/2001/XMLSchema" xmlns:xs="http://www.w3.org/2001/XMLSchema" xmlns:p="http://schemas.microsoft.com/office/2006/metadata/properties" xmlns:ns2="455a72f0-7ef7-4877-ab93-2da343ac2c46" xmlns:ns3="638b5a91-92ea-4128-aad7-52ad772927c1" targetNamespace="http://schemas.microsoft.com/office/2006/metadata/properties" ma:root="true" ma:fieldsID="9eca3f4d4bce2f37069163d8719ff048" ns2:_="" ns3:_="">
    <xsd:import namespace="455a72f0-7ef7-4877-ab93-2da343ac2c46"/>
    <xsd:import namespace="638b5a91-92ea-4128-aad7-52ad772927c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Note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a72f0-7ef7-4877-ab93-2da343ac2c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5ea3bb0-829f-4086-a285-fcc3a08720b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Notes" ma:index="21" nillable="true" ma:displayName="Notes" ma:format="Dropdown" ma:internalName="Notes">
      <xsd:simpleType>
        <xsd:restriction base="dms:Text">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8b5a91-92ea-4128-aad7-52ad772927c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86ddff3-4fea-411f-ba14-418255f8e649}" ma:internalName="TaxCatchAll" ma:showField="CatchAllData" ma:web="638b5a91-92ea-4128-aad7-52ad772927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63F3F2-72B1-4811-9A79-0E3A2A1EB900}">
  <ds:schemaRefs>
    <ds:schemaRef ds:uri="http://purl.org/dc/terms/"/>
    <ds:schemaRef ds:uri="http://purl.org/dc/dcmitype/"/>
    <ds:schemaRef ds:uri="http://schemas.microsoft.com/office/2006/metadata/properties"/>
    <ds:schemaRef ds:uri="http://schemas.microsoft.com/office/2006/documentManagement/types"/>
    <ds:schemaRef ds:uri="http://schemas.microsoft.com/office/infopath/2007/PartnerControls"/>
    <ds:schemaRef ds:uri="http://www.w3.org/XML/1998/namespace"/>
    <ds:schemaRef ds:uri="http://purl.org/dc/elements/1.1/"/>
    <ds:schemaRef ds:uri="http://schemas.openxmlformats.org/package/2006/metadata/core-properties"/>
    <ds:schemaRef ds:uri="638b5a91-92ea-4128-aad7-52ad772927c1"/>
    <ds:schemaRef ds:uri="455a72f0-7ef7-4877-ab93-2da343ac2c46"/>
  </ds:schemaRefs>
</ds:datastoreItem>
</file>

<file path=customXml/itemProps2.xml><?xml version="1.0" encoding="utf-8"?>
<ds:datastoreItem xmlns:ds="http://schemas.openxmlformats.org/officeDocument/2006/customXml" ds:itemID="{85E8200D-5DCF-4EBA-B5B3-A643B17CDB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a72f0-7ef7-4877-ab93-2da343ac2c46"/>
    <ds:schemaRef ds:uri="638b5a91-92ea-4128-aad7-52ad772927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72968D-535D-4231-8FBB-7760C2CA9F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Version Log</vt:lpstr>
      <vt:lpstr>Checklist Instructions</vt:lpstr>
      <vt:lpstr>Pre Permit Checklist</vt:lpstr>
      <vt:lpstr>Mid Construction Checklist</vt:lpstr>
      <vt:lpstr>As-Built Checklist</vt:lpstr>
      <vt:lpstr>GHG Calculator FAQ</vt:lpstr>
      <vt:lpstr>GHG Calculator Checklist</vt:lpstr>
      <vt:lpstr>'Checklist Instructions'!_Toc130219389</vt:lpstr>
      <vt:lpstr>'GHG Calculator Checklist'!_Toc498609922</vt:lpstr>
      <vt:lpstr>'GHG Calculator Checklist'!_Toc498609923</vt:lpstr>
      <vt:lpstr>AllOptions</vt:lpstr>
      <vt:lpstr>Emptylist</vt:lpstr>
      <vt:lpstr>Finaloption</vt:lpstr>
      <vt:lpstr>Gasoption</vt:lpstr>
      <vt:lpstr>PrescriptiveOptions</vt:lpstr>
      <vt:lpstr>'As-Built Checklist'!Print_Area</vt:lpstr>
      <vt:lpstr>'GHG Calculator Checklist'!Print_Area</vt:lpstr>
      <vt:lpstr>'Pre Permit Checklist'!Print_Area</vt:lpstr>
      <vt:lpstr>Systemtypes</vt:lpstr>
      <vt:lpstr>windowyesno</vt:lpstr>
    </vt:vector>
  </TitlesOfParts>
  <Manager/>
  <Company>City of Vancouver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Home Energy Checklists Vancouver</dc:title>
  <dc:subject>Energy checklists for new homes</dc:subject>
  <dc:creator>Brady Faught;April26families@vancouver.ca</dc:creator>
  <cp:keywords>Pre permit checklist, energy, home energy, vancouver</cp:keywords>
  <dc:description/>
  <cp:lastModifiedBy>Pishro, Ali</cp:lastModifiedBy>
  <cp:revision/>
  <cp:lastPrinted>2025-06-05T23:26:12Z</cp:lastPrinted>
  <dcterms:created xsi:type="dcterms:W3CDTF">2011-04-13T16:11:02Z</dcterms:created>
  <dcterms:modified xsi:type="dcterms:W3CDTF">2025-09-26T22:35:55Z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279800</vt:r8>
  </property>
  <property fmtid="{D5CDD505-2E9C-101B-9397-08002B2CF9AE}" pid="3" name="ContentTypeId">
    <vt:lpwstr>0x0101004238463F93FE694991F629BA44C3C43C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y fmtid="{D5CDD505-2E9C-101B-9397-08002B2CF9AE}" pid="7" name="MediaServiceImageTags">
    <vt:lpwstr/>
  </property>
</Properties>
</file>